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5048" windowHeight="13380"/>
  </bookViews>
  <sheets>
    <sheet name="报价清单及报价表" sheetId="11" r:id="rId1"/>
    <sheet name="编制说明" sheetId="10" r:id="rId2"/>
    <sheet name="应急疏散" sheetId="2" r:id="rId3"/>
    <sheet name="自动报警" sheetId="4" r:id="rId4"/>
    <sheet name="消火栓" sheetId="6" r:id="rId5"/>
    <sheet name="喷淋系统" sheetId="8" r:id="rId6"/>
    <sheet name="防排烟" sheetId="5" r:id="rId7"/>
    <sheet name="防火卷帘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N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埋地974.103米</t>
        </r>
      </text>
    </comment>
  </commentList>
</comments>
</file>

<file path=xl/sharedStrings.xml><?xml version="1.0" encoding="utf-8"?>
<sst xmlns="http://schemas.openxmlformats.org/spreadsheetml/2006/main" count="2592" uniqueCount="483">
  <si>
    <t>郑州园区消防改造报价表</t>
  </si>
  <si>
    <t>清单</t>
  </si>
  <si>
    <t>换新价格</t>
  </si>
  <si>
    <t>维修价格</t>
  </si>
  <si>
    <t>序号</t>
  </si>
  <si>
    <t>分类</t>
  </si>
  <si>
    <t>名称</t>
  </si>
  <si>
    <t>项目名称</t>
  </si>
  <si>
    <t>单位</t>
  </si>
  <si>
    <t>工程量</t>
  </si>
  <si>
    <t>换新单价（元）</t>
  </si>
  <si>
    <t>换新金额</t>
  </si>
  <si>
    <t>维修单价</t>
  </si>
  <si>
    <t>维修金额</t>
  </si>
  <si>
    <t>应急疏散系统</t>
  </si>
  <si>
    <t>配线</t>
  </si>
  <si>
    <t>WDZN-BYJ-4*2.5</t>
  </si>
  <si>
    <t>m</t>
  </si>
  <si>
    <t>WDZNBYJ-3*2.5</t>
  </si>
  <si>
    <t>ZR-BV-3*4</t>
  </si>
  <si>
    <t>NH-BV-3*2.5</t>
  </si>
  <si>
    <t>NH-BV-4*2.5</t>
  </si>
  <si>
    <t>配管</t>
  </si>
  <si>
    <t>JDG20</t>
  </si>
  <si>
    <t>SC20</t>
  </si>
  <si>
    <t>SC15</t>
  </si>
  <si>
    <t>PC16</t>
  </si>
  <si>
    <t>安全出口</t>
  </si>
  <si>
    <t>10W</t>
  </si>
  <si>
    <t>个</t>
  </si>
  <si>
    <t>单向疏散指示灯</t>
  </si>
  <si>
    <t>疏散标志灯带玻璃罩</t>
  </si>
  <si>
    <t>带电池组1X3W单面单向超薄型</t>
  </si>
  <si>
    <t>双向疏散指示灯</t>
  </si>
  <si>
    <t>防水防尘灯</t>
  </si>
  <si>
    <t>LED光源 12W</t>
  </si>
  <si>
    <t>洁净单管荧光灯</t>
  </si>
  <si>
    <t>SJY-T10L 1X28W</t>
  </si>
  <si>
    <t>由应急电源供电灯具</t>
  </si>
  <si>
    <t>自带30分钟蓄电池</t>
  </si>
  <si>
    <t>应急照明灯</t>
  </si>
  <si>
    <t>2X10W</t>
  </si>
  <si>
    <t>壁灯</t>
  </si>
  <si>
    <t>LED18W</t>
  </si>
  <si>
    <t>单管荧光灯</t>
  </si>
  <si>
    <t>1X36W配电子镇流器</t>
  </si>
  <si>
    <t>防潮型应急单管荧光灯</t>
  </si>
  <si>
    <t>LED 1X18W</t>
  </si>
  <si>
    <t>单联开关</t>
  </si>
  <si>
    <t>220V 10A</t>
  </si>
  <si>
    <t>单联翘板式暗开关</t>
  </si>
  <si>
    <t>暗装防水型单联开关</t>
  </si>
  <si>
    <t>三联翘板式暗开关</t>
  </si>
  <si>
    <t>双联开关</t>
  </si>
  <si>
    <t>应急照明箱</t>
  </si>
  <si>
    <t>台</t>
  </si>
  <si>
    <t>600*400*300</t>
  </si>
  <si>
    <t>400*350*100</t>
  </si>
  <si>
    <t>小计：</t>
  </si>
  <si>
    <t>自动报警系统</t>
  </si>
  <si>
    <t>KVV-4*1.0</t>
  </si>
  <si>
    <t>KVV-2*1.0</t>
  </si>
  <si>
    <t>KVV22-4*1.5</t>
  </si>
  <si>
    <t>KVV22-2*1.5</t>
  </si>
  <si>
    <t>KVV-4*1.5</t>
  </si>
  <si>
    <t>KVV-2*1.5</t>
  </si>
  <si>
    <t>NH-BVR1.5</t>
  </si>
  <si>
    <t>NH-KVV-3*1.5</t>
  </si>
  <si>
    <t>NH-KVV-5*1.5</t>
  </si>
  <si>
    <t>NH-KVV-14*1.5</t>
  </si>
  <si>
    <t>ZRKVVR-14X1.5</t>
  </si>
  <si>
    <t>NH-RVS-2*1.0</t>
  </si>
  <si>
    <t>NH-RVS-2*1.5</t>
  </si>
  <si>
    <t>NH-RVS-4*1.5</t>
  </si>
  <si>
    <t>ZR-RVS-2*1.0</t>
  </si>
  <si>
    <t>ZR-RVS-2*1.5</t>
  </si>
  <si>
    <t>ZRRVS-2*2.5</t>
  </si>
  <si>
    <t>ZRRVV-2*1.0</t>
  </si>
  <si>
    <t>NH-RV-2*4</t>
  </si>
  <si>
    <t>NH-RV-2*2.5</t>
  </si>
  <si>
    <t>NH-RVSP-2*1.5</t>
  </si>
  <si>
    <t>BV10</t>
  </si>
  <si>
    <t>BV2.5</t>
  </si>
  <si>
    <t>BV4</t>
  </si>
  <si>
    <t>BV6</t>
  </si>
  <si>
    <t>NHBV6</t>
  </si>
  <si>
    <t>NHBV-4X10</t>
  </si>
  <si>
    <t>NHBV-3X1.5</t>
  </si>
  <si>
    <t>NHBV-4X4</t>
  </si>
  <si>
    <t>280防火阀连锁线</t>
  </si>
  <si>
    <t>ZRRV1.5</t>
  </si>
  <si>
    <t>ZRRV2*2.5</t>
  </si>
  <si>
    <t>ZRRVVP-2*1.0</t>
  </si>
  <si>
    <t>ZRRVVP-2*2.5</t>
  </si>
  <si>
    <t>ZR-BVR-2X2.5</t>
  </si>
  <si>
    <t>ZR-BVR-4X1.5</t>
  </si>
  <si>
    <t>NH-BVR2.5</t>
  </si>
  <si>
    <t>WDZNYJY-3*25</t>
  </si>
  <si>
    <t>WDZNYJY-3*70</t>
  </si>
  <si>
    <t>WDZNYJY-4*25</t>
  </si>
  <si>
    <t>WDZNYJY-4*70</t>
  </si>
  <si>
    <t>WDZNKVV-4*1.5</t>
  </si>
  <si>
    <t>WDZNKVV-4*2.5</t>
  </si>
  <si>
    <t>WDZNRVSP-2*1.0</t>
  </si>
  <si>
    <t>ZRKVV-4*1.5</t>
  </si>
  <si>
    <t>RC-20</t>
  </si>
  <si>
    <t>SC25</t>
  </si>
  <si>
    <t>SC32</t>
  </si>
  <si>
    <t>SC80</t>
  </si>
  <si>
    <t>SC100</t>
  </si>
  <si>
    <t>电线配管埋地镀锌钢管</t>
  </si>
  <si>
    <t>DN100</t>
  </si>
  <si>
    <t>电线埋地配管</t>
  </si>
  <si>
    <t>280防火阀连锁线配管</t>
  </si>
  <si>
    <t>火灾显示盘</t>
  </si>
  <si>
    <t>端子箱</t>
  </si>
  <si>
    <t>电话</t>
  </si>
  <si>
    <t>放弃指示灯</t>
  </si>
  <si>
    <t>模块箱</t>
  </si>
  <si>
    <t>火灾楼层光警报器</t>
  </si>
  <si>
    <t>声光</t>
  </si>
  <si>
    <t>气体声光</t>
  </si>
  <si>
    <t>气体探测器</t>
  </si>
  <si>
    <t>手报</t>
  </si>
  <si>
    <t>消火栓按钮</t>
  </si>
  <si>
    <t>输入模块</t>
  </si>
  <si>
    <t>输入输出</t>
  </si>
  <si>
    <t>温感</t>
  </si>
  <si>
    <t>烟感</t>
  </si>
  <si>
    <t>广播</t>
  </si>
  <si>
    <t>编码型总线输出模块</t>
  </si>
  <si>
    <t>液位计</t>
  </si>
  <si>
    <t>区域控制器</t>
  </si>
  <si>
    <t>气体区域控制器</t>
  </si>
  <si>
    <t>电气火灾监控模块</t>
  </si>
  <si>
    <t>电源监控模块</t>
  </si>
  <si>
    <t>电气火灾配线</t>
  </si>
  <si>
    <t>RVVP-2*1.0</t>
  </si>
  <si>
    <t>电气火灾配管</t>
  </si>
  <si>
    <t>电源监控配线</t>
  </si>
  <si>
    <t>电源监控配管</t>
  </si>
  <si>
    <t>风机控制箱</t>
  </si>
  <si>
    <t>400*300*150</t>
  </si>
  <si>
    <t>600*500*200</t>
  </si>
  <si>
    <t>400*300*200</t>
  </si>
  <si>
    <t>600*800*350</t>
  </si>
  <si>
    <t>800*600*2000</t>
  </si>
  <si>
    <t>喷淋泵控制柜</t>
  </si>
  <si>
    <t>消火栓泵控制柜</t>
  </si>
  <si>
    <t>消防控制室</t>
  </si>
  <si>
    <t>火灾报警主机</t>
  </si>
  <si>
    <t>应急照明主机</t>
  </si>
  <si>
    <t>电气火灾监控主机</t>
  </si>
  <si>
    <t>电源监控主机</t>
  </si>
  <si>
    <t>气体报警主机</t>
  </si>
  <si>
    <t>消火栓系统</t>
  </si>
  <si>
    <t>球墨铸铁管</t>
  </si>
  <si>
    <t>DN400</t>
  </si>
  <si>
    <t>DN200</t>
  </si>
  <si>
    <t>DN150</t>
  </si>
  <si>
    <t>镀锌钢管</t>
  </si>
  <si>
    <t>DN65</t>
  </si>
  <si>
    <t>DN250</t>
  </si>
  <si>
    <t>DN50</t>
  </si>
  <si>
    <t>支架</t>
  </si>
  <si>
    <t>kg</t>
  </si>
  <si>
    <t>管道保温</t>
  </si>
  <si>
    <t>橡塑管壳厚度为30mm</t>
  </si>
  <si>
    <t>m3</t>
  </si>
  <si>
    <t>保护层采用玻璃布缠绕</t>
  </si>
  <si>
    <t>m2</t>
  </si>
  <si>
    <t>栓头、水枪水带</t>
  </si>
  <si>
    <t>消火栓</t>
  </si>
  <si>
    <t>860*650*160，SN65型室内消火栓1个,25米长DN65的衬胶水带一根,φ19水枪
一支以及消防启泵按钮一只</t>
  </si>
  <si>
    <t>蝶阀</t>
  </si>
  <si>
    <t>灭火器</t>
  </si>
  <si>
    <t>MF/ABC3</t>
  </si>
  <si>
    <t>MF/ABC4</t>
  </si>
  <si>
    <t>MF/ABC5</t>
  </si>
  <si>
    <t>挖沟回填</t>
  </si>
  <si>
    <t>m³</t>
  </si>
  <si>
    <t>地上式消防水泵接合器</t>
  </si>
  <si>
    <t>防撞型地上式消火栓</t>
  </si>
  <si>
    <t>球墨铸铁蝶阀</t>
  </si>
  <si>
    <t>喷淋给水泵</t>
  </si>
  <si>
    <t>XBD7.1/40G-FLG
H=71m q=40l/s N=45Kw</t>
  </si>
  <si>
    <t>喷淋管网增压稳压设备</t>
  </si>
  <si>
    <t>压力罐
容积不小于3.2立方米,单个容积1500L
稳压泵
H=86m
Q=1.5L/S
 N=3Kw</t>
  </si>
  <si>
    <t>止回阀</t>
  </si>
  <si>
    <t>橡胶软接头</t>
  </si>
  <si>
    <t>同心异径管</t>
  </si>
  <si>
    <t>偏心异径管</t>
  </si>
  <si>
    <t>闸阀</t>
  </si>
  <si>
    <t>截止阀</t>
  </si>
  <si>
    <t>压力表</t>
  </si>
  <si>
    <t>水表</t>
  </si>
  <si>
    <t>水锤消除器</t>
  </si>
  <si>
    <t>安全阀</t>
  </si>
  <si>
    <t>试水接头</t>
  </si>
  <si>
    <t>套管</t>
  </si>
  <si>
    <t>喷淋系统</t>
  </si>
  <si>
    <t>DN125</t>
  </si>
  <si>
    <t>DN80</t>
  </si>
  <si>
    <t>DN40</t>
  </si>
  <si>
    <t>DN32</t>
  </si>
  <si>
    <t>DN25</t>
  </si>
  <si>
    <r>
      <rPr>
        <sz val="10"/>
        <rFont val="宋体"/>
        <charset val="134"/>
        <scheme val="minor"/>
      </rPr>
      <t>橡塑管壳厚度为</t>
    </r>
    <r>
      <rPr>
        <sz val="10"/>
        <rFont val="宋体"/>
        <charset val="0"/>
        <scheme val="minor"/>
      </rPr>
      <t>30mm</t>
    </r>
  </si>
  <si>
    <t>大厅区域喷头、2层东侧包间及旁边走道</t>
  </si>
  <si>
    <t>厨房区域喷头</t>
  </si>
  <si>
    <t>聚热罩</t>
  </si>
  <si>
    <t>信号蝶阀</t>
  </si>
  <si>
    <t>水流指示器</t>
  </si>
  <si>
    <t>湿式报警阀组</t>
  </si>
  <si>
    <t>XBD7.1/75G-FLG
H=70m q=75l/s N=110Kw</t>
  </si>
  <si>
    <t>压力罐容积450L
稳压泵
H=86m
Q=2L/S
 N=4Kw</t>
  </si>
  <si>
    <t>Y型过滤器</t>
  </si>
  <si>
    <t>泄压阀</t>
  </si>
  <si>
    <t>消防排烟系统</t>
  </si>
  <si>
    <t>矩形风管</t>
  </si>
  <si>
    <t>2000*630</t>
  </si>
  <si>
    <t>㎡</t>
  </si>
  <si>
    <t>1600*800</t>
  </si>
  <si>
    <t>1600*500</t>
  </si>
  <si>
    <t>1600*550</t>
  </si>
  <si>
    <t>1250*500</t>
  </si>
  <si>
    <t>1250*400</t>
  </si>
  <si>
    <t>1250*630</t>
  </si>
  <si>
    <t>1000*400</t>
  </si>
  <si>
    <t>630*320</t>
  </si>
  <si>
    <t>1000*1250</t>
  </si>
  <si>
    <t>1000*1000</t>
  </si>
  <si>
    <t>1000*800</t>
  </si>
  <si>
    <t>1000*600</t>
  </si>
  <si>
    <t>1000*500</t>
  </si>
  <si>
    <t>1000*320</t>
  </si>
  <si>
    <t>800*400</t>
  </si>
  <si>
    <t>800*500</t>
  </si>
  <si>
    <t>500*400</t>
  </si>
  <si>
    <t>圆形风管</t>
  </si>
  <si>
    <t>4000*550</t>
  </si>
  <si>
    <t>3500*550</t>
  </si>
  <si>
    <t>2000*550</t>
  </si>
  <si>
    <t>2000*500</t>
  </si>
  <si>
    <t>1800*600</t>
  </si>
  <si>
    <t>1800*550</t>
  </si>
  <si>
    <t>1800*320</t>
  </si>
  <si>
    <t>1500*500</t>
  </si>
  <si>
    <t>1500*400</t>
  </si>
  <si>
    <t>1500*320</t>
  </si>
  <si>
    <t>1500*550</t>
  </si>
  <si>
    <t>1200*400</t>
  </si>
  <si>
    <t>2800*600</t>
  </si>
  <si>
    <t>2500*550</t>
  </si>
  <si>
    <t>2500*500</t>
  </si>
  <si>
    <t>1800*500</t>
  </si>
  <si>
    <t>1700*550</t>
  </si>
  <si>
    <t>1400*400</t>
  </si>
  <si>
    <t>1200*550</t>
  </si>
  <si>
    <t>1200*500</t>
  </si>
  <si>
    <t>700*400</t>
  </si>
  <si>
    <t>600*500</t>
  </si>
  <si>
    <t>600*400</t>
  </si>
  <si>
    <t>导流叶片</t>
  </si>
  <si>
    <t>排烟风机HTF-I-NO.10</t>
  </si>
  <si>
    <t>45679m³/h全压630Pa功率11KW</t>
  </si>
  <si>
    <t>280防火阀</t>
  </si>
  <si>
    <t>远控常闭多叶排烟口</t>
  </si>
  <si>
    <t>（1000+250）*800</t>
  </si>
  <si>
    <t>外开防雨百叶</t>
  </si>
  <si>
    <t>40000m³/h全压690Pa功率11KW</t>
  </si>
  <si>
    <t>（630+250）*500</t>
  </si>
  <si>
    <t>(800+250)*800</t>
  </si>
  <si>
    <t>消防排烟屋顶风机</t>
  </si>
  <si>
    <t>DWT-III-8.0
L=35800m3/h
台
4
H=500Pa N=11Kw</t>
  </si>
  <si>
    <t>DWT-III-8.0
L=24000m3/h
H=300Pa N=5.5Kw</t>
  </si>
  <si>
    <t>百叶风口</t>
  </si>
  <si>
    <t>XGF-III-NO.5.5;L=15200m³/h，H=398Pa</t>
  </si>
  <si>
    <t>单层百叶排风口</t>
  </si>
  <si>
    <t>300*850</t>
  </si>
  <si>
    <t>多叶防火排烟口</t>
  </si>
  <si>
    <t>1400*700</t>
  </si>
  <si>
    <t>双层百叶送风口</t>
  </si>
  <si>
    <t>防爆屋顶排风机-FGXF-W-9</t>
  </si>
  <si>
    <t>L=18255m³/h,H=394Pa，N=4KW</t>
  </si>
  <si>
    <t>70防火阀</t>
  </si>
  <si>
    <t>防爆屋顶排风机-FGXF-W-6</t>
  </si>
  <si>
    <t>L=10642m³/h,H=334Pa，N=1.5KW</t>
  </si>
  <si>
    <t>防爆屋顶排风机-FGXF-W-5</t>
  </si>
  <si>
    <t>L=6159m³/h,H=232Pa，N=1.1KW</t>
  </si>
  <si>
    <t>高温双速排烟风机</t>
  </si>
  <si>
    <t>L=47712m³/h/27127m³/h,H=1305Pa/617PaN=17/8KW</t>
  </si>
  <si>
    <t>斜流正压送风机</t>
  </si>
  <si>
    <t>L=26191m³/h,H=635Pa，N=7.5KW</t>
  </si>
  <si>
    <t>轴流排风机CDZ-NO.3.5</t>
  </si>
  <si>
    <t>L=4353m³/h,H=436Pa，N=1.1KW</t>
  </si>
  <si>
    <t>斜流风机GXF-13-B</t>
  </si>
  <si>
    <t>L=61363m³/h,H=676Pa，N=18.5KW</t>
  </si>
  <si>
    <t>多叶排烟口</t>
  </si>
  <si>
    <t>600*（800+250）</t>
  </si>
  <si>
    <t>防结露风口</t>
  </si>
  <si>
    <t>800*600</t>
  </si>
  <si>
    <t>常闭多叶排烟口</t>
  </si>
  <si>
    <t>500*(700+250)</t>
  </si>
  <si>
    <t>钢制双层百叶风口</t>
  </si>
  <si>
    <t>280常闭防火阀</t>
  </si>
  <si>
    <t>（800+250）*800</t>
  </si>
  <si>
    <t>钢制单层百叶风口</t>
  </si>
  <si>
    <t>防雨百叶风口</t>
  </si>
  <si>
    <t>消防高温排烟风机HTF-1-7</t>
  </si>
  <si>
    <t>L=24380m³/h,H=610Pa，m=208kg,P=7.5KW,n=1450rpm</t>
  </si>
  <si>
    <t>消防高温排烟风机HTF-1-5.5</t>
  </si>
  <si>
    <t>L=12000m³/h,H=592Pa，m=115kg,P=4KW,n=2900rpm</t>
  </si>
  <si>
    <t>500*（700+250）</t>
  </si>
  <si>
    <t>斜流风机GXF-8A(防爆型）</t>
  </si>
  <si>
    <t>L=20976m³/h,H=443Pa，m=149kg,P=4KW,n=960rpm</t>
  </si>
  <si>
    <t>φ800</t>
  </si>
  <si>
    <t>斜流风机GXF-7A(防爆型）</t>
  </si>
  <si>
    <t>L=14000m³/h,H=492Pa，m=129kg,P=3KW,n=960rpm</t>
  </si>
  <si>
    <t>双层百叶风口</t>
  </si>
  <si>
    <t>1200*800</t>
  </si>
  <si>
    <t>消防高温排烟风机HTF-II-10(防爆型）</t>
  </si>
  <si>
    <t>L=33421/20800m³/h,H=600/263Pa，m=230kg,P=8/2.8KW,n=1450/960rpm</t>
  </si>
  <si>
    <t>消防高温排烟风机HTF-I-6</t>
  </si>
  <si>
    <t>L=14302m³/h,H=680Pa，m=164kg,P=5.5KW,n=2900rpm</t>
  </si>
  <si>
    <t>混流风机GXF-5.5B</t>
  </si>
  <si>
    <t>L=7680m³/h,H=371Pa，m=63kg,P=1.5KW,n=1450rpm</t>
  </si>
  <si>
    <t>轴流风机</t>
  </si>
  <si>
    <t>L=18122m³/h,P=2.2KW,n=1450rpm</t>
  </si>
  <si>
    <t>消防高温排烟风机HTF-I-13</t>
  </si>
  <si>
    <t>L=71120m³/h,H=672Pa，m=520kg,P=18.5KW,n=960rpm</t>
  </si>
  <si>
    <t>L=22439m³/h,H=655Pa，m=208kg,P=7.5KW,n=1450rpm</t>
  </si>
  <si>
    <t>700*500</t>
  </si>
  <si>
    <t>消防高温排烟风机HTF-1-9</t>
  </si>
  <si>
    <t>L=32961m³/h,H=628Pa，m=250kg,P=11KW,n=1450rpm</t>
  </si>
  <si>
    <t>屋顶式消防高温排烟风机HTF-W-5.5</t>
  </si>
  <si>
    <t>L=10920m³/h,H=643Pa，m=115kg,P=4KW,n=2900rpm</t>
  </si>
  <si>
    <t>屋顶式消防高温排烟风机HTF-W-6</t>
  </si>
  <si>
    <t>L=28598m³/h,H=692Pa，m=216kg,P=7.5KW,n=1450rpm</t>
  </si>
  <si>
    <t>消防高温排烟风机HTF-I-12</t>
  </si>
  <si>
    <t>L=59300m³/h,H=680Pa，m=480kg,P=18.5KW,n=960rpm</t>
  </si>
  <si>
    <t>消防高温排烟风机HTF-I-16</t>
  </si>
  <si>
    <t>L=109686m³/h,H=762Pa，m=740kg,P=30KW,n=960rpm</t>
  </si>
  <si>
    <t>800*（800+250）</t>
  </si>
  <si>
    <t>消防高温排烟风机HTF-I-6(防爆型）</t>
  </si>
  <si>
    <t>L=16090m³/h,H=510Pa，m=164kg,P=5.5KW,n=2900rpm</t>
  </si>
  <si>
    <t>混流风机SWF-I-13</t>
  </si>
  <si>
    <t>L=71565m³/h,H=441Pa，m=685kg,P=15KW,n=720rpm</t>
  </si>
  <si>
    <t>1500*1000</t>
  </si>
  <si>
    <t>混流风机SWF-I-7</t>
  </si>
  <si>
    <t>L=15319m³/h,H=404Pa，m=175kg,P=3KW,n=1450rpm</t>
  </si>
  <si>
    <t>1500*600</t>
  </si>
  <si>
    <t>消防高温排烟风机HTF-1-8</t>
  </si>
  <si>
    <t>2400*550</t>
  </si>
  <si>
    <t>2000*1000</t>
  </si>
  <si>
    <t>消防高温排烟风机HTF-1-10</t>
  </si>
  <si>
    <t>L=35000/24019m³/h,H=770/338Pa，m=305kg,P=12/4KW,n=1450/960rpm</t>
  </si>
  <si>
    <t>斜流风机GXF-11B</t>
  </si>
  <si>
    <t>L=38304m³/h,H=705Pa，m=332kg,P=11KW,n=960rpm</t>
  </si>
  <si>
    <t>斜流风机GXF-7C</t>
  </si>
  <si>
    <t>L=16872m³/h,H=740Pa，m=134kg,P=5.5KW,n=1450rpm</t>
  </si>
  <si>
    <t>斜流风机GXF-9A</t>
  </si>
  <si>
    <t>L=24852m³/h,H=531Pa，m=227kg,P=5.5KW,n=960rpm</t>
  </si>
  <si>
    <t>混流风机SWF-I-7.5</t>
  </si>
  <si>
    <t>L=30627m³/h,H=712Pa，m=265kg,P=11KW,n=1450rpm</t>
  </si>
  <si>
    <t>混流风机SWF-I-11</t>
  </si>
  <si>
    <t>L=48792m³/h,H=310Pa，m=430kg,P=11KW,n=960rpm</t>
  </si>
  <si>
    <t>混流双速风机SWF-II-7.5</t>
  </si>
  <si>
    <t>L=25518/16260m³/h,H=1183/504Pa，m=305kg,P=12/4KW,n=1450/960rpm</t>
  </si>
  <si>
    <t>PF-1
壁式轴流风机</t>
  </si>
  <si>
    <t>XBDZ-A-2.5
900m3/h   23Pa   50w
留洞尺寸:350x350
洞口顶贴梁底 外置防虫网</t>
  </si>
  <si>
    <t>PF-2
壁式轴流风机</t>
  </si>
  <si>
    <t>XBDZ-A-3.6
3370m3/h   76Pa   120w
留洞尺寸:450x450
洞口顶贴梁底 外置防虫网</t>
  </si>
  <si>
    <t>HTF-I-NO.10</t>
  </si>
  <si>
    <t>40000m³/h全压：690Pa功率：11KW</t>
  </si>
  <si>
    <t>PF-3壁式轴流风机</t>
  </si>
  <si>
    <t>XBDZ-NO.4.5,4510m³/h全压114Pa功率：180KW</t>
  </si>
  <si>
    <t>PF-1壁式轴流风机</t>
  </si>
  <si>
    <t>XBDZ-NO.3.2#,2250m³/h全压68Pa功率：90KW</t>
  </si>
  <si>
    <t>PY-W-2走道排烟机</t>
  </si>
  <si>
    <t>HTF-I-NO.6,15102m³/h全压610Pa功率：5.5KW</t>
  </si>
  <si>
    <t>PY-W-1走道排烟机</t>
  </si>
  <si>
    <t>HTF-I-NO.6#,15102m³/h全压610Pa功率：5.5KW</t>
  </si>
  <si>
    <t>1000*800（H+250)</t>
  </si>
  <si>
    <t>PY-1排烟风机</t>
  </si>
  <si>
    <t>HTF-I-No.10
40000m3/h 全压:690Pa 功率:11Kw</t>
  </si>
  <si>
    <t>PY-2排烟风机</t>
  </si>
  <si>
    <t>PY-W
内走道排烟机</t>
  </si>
  <si>
    <t>HTF-ID-No.10#
30820m3/h
全压:
320Pa
功率:
5.5kw</t>
  </si>
  <si>
    <t>1000*700</t>
  </si>
  <si>
    <t>屋顶排风风机</t>
  </si>
  <si>
    <t>DWT-III-6.3
L=11760m3/h
台
12
H=200Pa N=1.5Kw</t>
  </si>
  <si>
    <t>防爆型壁式轴流风机</t>
  </si>
  <si>
    <t>XBDZ-A-4.5
风量:
6360m3/h
功率:
370W
顶贴梁底安装
自带防雨百叶,外置防虫网</t>
  </si>
  <si>
    <t>卷帘</t>
  </si>
  <si>
    <t>防火卷帘</t>
  </si>
  <si>
    <t>耐火极限大于3小时</t>
  </si>
  <si>
    <t>总合计金额</t>
  </si>
  <si>
    <t>换新总价</t>
  </si>
  <si>
    <t>维修总价</t>
  </si>
  <si>
    <r>
      <t>1.</t>
    </r>
    <r>
      <rPr>
        <sz val="11"/>
        <rFont val="宋体"/>
        <charset val="134"/>
      </rPr>
      <t>以上报价包含但不仅限于材料、运输、施工、措施费用、税金（</t>
    </r>
    <r>
      <rPr>
        <sz val="11"/>
        <rFont val="Calibri"/>
        <charset val="134"/>
      </rPr>
      <t>9%</t>
    </r>
    <r>
      <rPr>
        <sz val="11"/>
        <rFont val="宋体"/>
        <charset val="134"/>
      </rPr>
      <t>）等全部费用的综合单价。</t>
    </r>
    <r>
      <rPr>
        <sz val="11"/>
        <rFont val="Calibri"/>
        <charset val="134"/>
      </rPr>
      <t xml:space="preserve">
2.</t>
    </r>
    <r>
      <rPr>
        <sz val="11"/>
        <rFont val="宋体"/>
        <charset val="134"/>
      </rPr>
      <t>其他要求根据技术方案要求。</t>
    </r>
    <r>
      <rPr>
        <sz val="11"/>
        <rFont val="Calibri"/>
        <charset val="134"/>
      </rPr>
      <t xml:space="preserve">
</t>
    </r>
    <r>
      <rPr>
        <sz val="11"/>
        <rFont val="宋体"/>
        <charset val="134"/>
      </rPr>
      <t>报价单位（盖章）：</t>
    </r>
    <r>
      <rPr>
        <sz val="11"/>
        <rFont val="Calibri"/>
        <charset val="134"/>
      </rPr>
      <t xml:space="preserve">
</t>
    </r>
    <r>
      <rPr>
        <sz val="11"/>
        <rFont val="宋体"/>
        <charset val="134"/>
      </rPr>
      <t>报价人及联系方式：</t>
    </r>
    <r>
      <rPr>
        <sz val="11"/>
        <rFont val="Calibri"/>
        <charset val="134"/>
      </rPr>
      <t xml:space="preserve">
</t>
    </r>
    <r>
      <rPr>
        <sz val="11"/>
        <rFont val="宋体"/>
        <charset val="134"/>
      </rPr>
      <t>报价时间：</t>
    </r>
    <r>
      <rPr>
        <sz val="11"/>
        <rFont val="Calibri"/>
        <charset val="134"/>
      </rPr>
      <t xml:space="preserve">   </t>
    </r>
    <r>
      <rPr>
        <sz val="11"/>
        <rFont val="宋体"/>
        <charset val="134"/>
      </rPr>
      <t>年</t>
    </r>
    <r>
      <rPr>
        <sz val="11"/>
        <rFont val="Calibri"/>
        <charset val="134"/>
      </rPr>
      <t xml:space="preserve">     </t>
    </r>
    <r>
      <rPr>
        <sz val="11"/>
        <rFont val="宋体"/>
        <charset val="134"/>
      </rPr>
      <t>月</t>
    </r>
    <r>
      <rPr>
        <sz val="11"/>
        <rFont val="Calibri"/>
        <charset val="134"/>
      </rPr>
      <t xml:space="preserve">     </t>
    </r>
    <r>
      <rPr>
        <sz val="11"/>
        <rFont val="宋体"/>
        <charset val="134"/>
      </rPr>
      <t>日</t>
    </r>
  </si>
  <si>
    <t>1号车间A区冷库</t>
  </si>
  <si>
    <t>系统</t>
  </si>
  <si>
    <t>项目内容</t>
  </si>
  <si>
    <t>备注</t>
  </si>
  <si>
    <t>9月18日会议纪要</t>
  </si>
  <si>
    <t>应急疏散</t>
  </si>
  <si>
    <t>设备</t>
  </si>
  <si>
    <t>整个系统重做</t>
  </si>
  <si>
    <t>建议设计院落实型号</t>
  </si>
  <si>
    <t>消火栓栓头</t>
  </si>
  <si>
    <t>全部更换，型号不对</t>
  </si>
  <si>
    <t>水袋，枪头</t>
  </si>
  <si>
    <t>全部更换</t>
  </si>
  <si>
    <t>重做</t>
  </si>
  <si>
    <t>不需要</t>
  </si>
  <si>
    <t>防排烟系统</t>
  </si>
  <si>
    <t>1号车间B区冷库</t>
  </si>
  <si>
    <t>2号车间A区</t>
  </si>
  <si>
    <t>设备现场据实更换</t>
  </si>
  <si>
    <t>建议设计院落实</t>
  </si>
  <si>
    <t>保温</t>
  </si>
  <si>
    <t>2号车间B区</t>
  </si>
  <si>
    <t>2号车间C区</t>
  </si>
  <si>
    <t>3号车间</t>
  </si>
  <si>
    <t>电气火灾、电源监控</t>
  </si>
  <si>
    <t>模块、配线</t>
  </si>
  <si>
    <t>5#楼（研发中心）</t>
  </si>
  <si>
    <t>5层电梯前室西侧室内消火栓缺失一个。</t>
  </si>
  <si>
    <t>计取</t>
  </si>
  <si>
    <t>5层西侧实验栓立管使用PPR管材与设计不符。</t>
  </si>
  <si>
    <t>更换计取</t>
  </si>
  <si>
    <t>实验消火栓需拆除从新安装（压力表安装错误）</t>
  </si>
  <si>
    <t>更换</t>
  </si>
  <si>
    <t>设计院修改设计方案</t>
  </si>
  <si>
    <t>6#楼食堂</t>
  </si>
  <si>
    <t>消火栓及自动喷淋系统</t>
  </si>
  <si>
    <t>40%阀门锈蚀严重，无法开启</t>
  </si>
  <si>
    <t>计取全部阀门</t>
  </si>
  <si>
    <t>2层东侧包间及旁边走道喷淋未安装</t>
  </si>
  <si>
    <t>大厅区域喷淋下喷未安装致装修面以下</t>
  </si>
  <si>
    <t>全部喷淋未安装聚热罩</t>
  </si>
  <si>
    <t>计取全部</t>
  </si>
  <si>
    <t>计取全部灭火器</t>
  </si>
  <si>
    <t>厨房区域喷淋头响应温度为79°现场为68°的喷头</t>
  </si>
  <si>
    <t>4#原料库</t>
  </si>
  <si>
    <t>地下室南侧4个消火栓箱未安装</t>
  </si>
  <si>
    <t>全部计取</t>
  </si>
  <si>
    <t>7#楼制冷机房</t>
  </si>
  <si>
    <t>9#消防水池及泵房</t>
  </si>
  <si>
    <t>消防泵房</t>
  </si>
  <si>
    <t>喷淋水泵未安装</t>
  </si>
  <si>
    <t>泵房重做</t>
  </si>
  <si>
    <t>设计院核算现有水泵是否满足厂区需要。</t>
  </si>
  <si>
    <t>10#机修间</t>
  </si>
  <si>
    <t>12#锅炉房</t>
  </si>
  <si>
    <t>可燃气体报警</t>
  </si>
  <si>
    <t>防爆窗与建筑图核实尺寸</t>
  </si>
  <si>
    <t>外网</t>
  </si>
  <si>
    <t>地上式消火栓，不含架空支架</t>
  </si>
  <si>
    <t>两路水源：全接市政水源，需要设计院出图</t>
  </si>
  <si>
    <t>喷淋</t>
  </si>
  <si>
    <t>水泵接合器消火栓喷淋共用一趟管</t>
  </si>
  <si>
    <t>设计院核实一下</t>
  </si>
  <si>
    <t>1、表格中未列出的不在计量本次范围内</t>
  </si>
  <si>
    <t>2、不含应急照明配电箱上端配管及配线、不含应急照明配线箱连接消防控制室的通讯线配管及配线</t>
  </si>
  <si>
    <t>3、不含室外连接厂区变电所引来的所有线缆</t>
  </si>
  <si>
    <t>4、不含卫生间通风</t>
  </si>
  <si>
    <t>规格型号</t>
  </si>
  <si>
    <t>1车间A区</t>
  </si>
  <si>
    <t>1车间B区</t>
  </si>
  <si>
    <t>2车间A区</t>
  </si>
  <si>
    <t>2车间B区</t>
  </si>
  <si>
    <t>2车间C区</t>
  </si>
  <si>
    <t>3车间</t>
  </si>
  <si>
    <r>
      <rPr>
        <sz val="10"/>
        <rFont val="Calibri"/>
        <charset val="134"/>
      </rPr>
      <t>4</t>
    </r>
    <r>
      <rPr>
        <sz val="10"/>
        <rFont val="宋体"/>
        <charset val="134"/>
      </rPr>
      <t>车间</t>
    </r>
  </si>
  <si>
    <r>
      <rPr>
        <sz val="10"/>
        <rFont val="Calibri"/>
        <charset val="134"/>
      </rPr>
      <t>5#</t>
    </r>
    <r>
      <rPr>
        <sz val="10"/>
        <rFont val="宋体"/>
        <charset val="134"/>
      </rPr>
      <t>研发中心</t>
    </r>
  </si>
  <si>
    <r>
      <rPr>
        <sz val="10"/>
        <rFont val="Calibri"/>
        <charset val="134"/>
      </rPr>
      <t>6#</t>
    </r>
    <r>
      <rPr>
        <sz val="10"/>
        <rFont val="宋体"/>
        <charset val="134"/>
      </rPr>
      <t>食堂</t>
    </r>
  </si>
  <si>
    <r>
      <rPr>
        <sz val="10"/>
        <rFont val="Calibri"/>
        <charset val="134"/>
      </rPr>
      <t>10#</t>
    </r>
    <r>
      <rPr>
        <sz val="10"/>
        <rFont val="宋体"/>
        <charset val="134"/>
      </rPr>
      <t>机修房</t>
    </r>
  </si>
  <si>
    <t>1号车间A区</t>
  </si>
  <si>
    <t>4车间</t>
  </si>
  <si>
    <t>5#研发中心</t>
  </si>
  <si>
    <t>6#食堂</t>
  </si>
  <si>
    <t>7#制冷机房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</si>
</sst>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35">
    <font>
      <sz val="11"/>
      <name val="Calibri"/>
      <charset val="134"/>
    </font>
    <font>
      <sz val="10"/>
      <name val="Calibri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name val="Calibri"/>
      <charset val="134"/>
    </font>
    <font>
      <sz val="11"/>
      <name val="宋体"/>
      <charset val="134"/>
    </font>
    <font>
      <b/>
      <sz val="10"/>
      <color rgb="FFFF0000"/>
      <name val="宋体"/>
      <charset val="134"/>
    </font>
    <font>
      <b/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5" borderId="2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31" applyNumberFormat="0" applyAlignment="0" applyProtection="0">
      <alignment vertical="center"/>
    </xf>
    <xf numFmtId="0" fontId="22" fillId="7" borderId="32" applyNumberFormat="0" applyAlignment="0" applyProtection="0">
      <alignment vertical="center"/>
    </xf>
    <xf numFmtId="0" fontId="23" fillId="7" borderId="31" applyNumberFormat="0" applyAlignment="0" applyProtection="0">
      <alignment vertical="center"/>
    </xf>
    <xf numFmtId="0" fontId="24" fillId="8" borderId="33" applyNumberFormat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26" fillId="0" borderId="35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</cellStyleXfs>
  <cellXfs count="10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0" xfId="0" applyFont="1"/>
    <xf numFmtId="0" fontId="3" fillId="0" borderId="1" xfId="0" applyFont="1" applyBorder="1"/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8" xfId="0" applyFont="1" applyBorder="1"/>
    <xf numFmtId="0" fontId="10" fillId="0" borderId="9" xfId="0" applyFont="1" applyBorder="1"/>
    <xf numFmtId="0" fontId="2" fillId="0" borderId="6" xfId="0" applyFont="1" applyBorder="1" applyAlignment="1">
      <alignment horizontal="center" vertical="center"/>
    </xf>
    <xf numFmtId="0" fontId="10" fillId="0" borderId="6" xfId="0" applyFont="1" applyBorder="1"/>
    <xf numFmtId="0" fontId="0" fillId="0" borderId="10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1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 wrapText="1"/>
    </xf>
    <xf numFmtId="0" fontId="10" fillId="0" borderId="16" xfId="0" applyFont="1" applyBorder="1"/>
    <xf numFmtId="0" fontId="2" fillId="0" borderId="17" xfId="0" applyFont="1" applyBorder="1" applyAlignment="1">
      <alignment horizontal="center" vertical="center"/>
    </xf>
    <xf numFmtId="0" fontId="10" fillId="0" borderId="17" xfId="0" applyFont="1" applyBorder="1"/>
    <xf numFmtId="0" fontId="0" fillId="0" borderId="18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0" fillId="0" borderId="17" xfId="0" applyFont="1" applyBorder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0" fillId="0" borderId="1" xfId="0" applyFont="1" applyBorder="1"/>
    <xf numFmtId="0" fontId="10" fillId="0" borderId="14" xfId="0" applyFont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10" xfId="0" applyBorder="1"/>
    <xf numFmtId="0" fontId="0" fillId="0" borderId="5" xfId="0" applyBorder="1" applyAlignment="1">
      <alignment horizont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9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4" xfId="0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434"/>
  <sheetViews>
    <sheetView tabSelected="1" topLeftCell="A416" workbookViewId="0">
      <selection activeCell="A434" sqref="A434:J434"/>
    </sheetView>
  </sheetViews>
  <sheetFormatPr defaultColWidth="9.13888888888889" defaultRowHeight="14.4"/>
  <cols>
    <col min="1" max="1" width="7" customWidth="1"/>
    <col min="2" max="2" width="5.86111111111111" customWidth="1"/>
    <col min="3" max="3" width="20.4259259259259" customWidth="1"/>
    <col min="4" max="4" width="21.8611111111111" customWidth="1"/>
    <col min="7" max="7" width="17.2222222222222" customWidth="1"/>
    <col min="8" max="8" width="13.7777777777778" customWidth="1"/>
    <col min="9" max="9" width="12.7777777777778" customWidth="1"/>
    <col min="10" max="10" width="14.7777777777778" customWidth="1"/>
  </cols>
  <sheetData>
    <row r="1" ht="36" customHeight="1" spans="1:10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ht="17" customHeight="1" spans="1:10">
      <c r="A2" s="41" t="s">
        <v>1</v>
      </c>
      <c r="B2" s="42"/>
      <c r="C2" s="42"/>
      <c r="D2" s="42"/>
      <c r="E2" s="42"/>
      <c r="F2" s="42"/>
      <c r="G2" s="43" t="s">
        <v>2</v>
      </c>
      <c r="H2" s="44"/>
      <c r="I2" s="43" t="s">
        <v>3</v>
      </c>
      <c r="J2" s="44"/>
    </row>
    <row r="3" spans="1:10">
      <c r="A3" s="45" t="s">
        <v>4</v>
      </c>
      <c r="B3" s="46" t="s">
        <v>5</v>
      </c>
      <c r="C3" s="47" t="s">
        <v>6</v>
      </c>
      <c r="D3" s="47" t="s">
        <v>7</v>
      </c>
      <c r="E3" s="47" t="s">
        <v>8</v>
      </c>
      <c r="F3" s="48" t="s">
        <v>9</v>
      </c>
      <c r="G3" s="48" t="s">
        <v>10</v>
      </c>
      <c r="H3" s="48" t="s">
        <v>11</v>
      </c>
      <c r="I3" s="48" t="s">
        <v>12</v>
      </c>
      <c r="J3" s="69" t="s">
        <v>13</v>
      </c>
    </row>
    <row r="4" spans="1:10">
      <c r="A4" s="49">
        <v>1</v>
      </c>
      <c r="B4" s="50" t="s">
        <v>14</v>
      </c>
      <c r="C4" s="51" t="s">
        <v>15</v>
      </c>
      <c r="D4" s="52" t="s">
        <v>16</v>
      </c>
      <c r="E4" s="2" t="s">
        <v>17</v>
      </c>
      <c r="F4" s="53">
        <v>7588</v>
      </c>
      <c r="G4" s="53"/>
      <c r="H4" s="53"/>
      <c r="I4" s="53"/>
      <c r="J4" s="70"/>
    </row>
    <row r="5" spans="1:10">
      <c r="A5" s="54"/>
      <c r="B5" s="50"/>
      <c r="C5" s="51"/>
      <c r="D5" s="55" t="s">
        <v>18</v>
      </c>
      <c r="E5" s="2" t="s">
        <v>17</v>
      </c>
      <c r="F5" s="53">
        <v>154</v>
      </c>
      <c r="G5" s="53"/>
      <c r="H5" s="53"/>
      <c r="I5" s="53"/>
      <c r="J5" s="70"/>
    </row>
    <row r="6" spans="1:10">
      <c r="A6" s="54"/>
      <c r="B6" s="50"/>
      <c r="C6" s="51"/>
      <c r="D6" s="52" t="s">
        <v>19</v>
      </c>
      <c r="E6" s="2" t="s">
        <v>17</v>
      </c>
      <c r="F6" s="53">
        <v>1469</v>
      </c>
      <c r="G6" s="53"/>
      <c r="H6" s="53"/>
      <c r="I6" s="53"/>
      <c r="J6" s="70"/>
    </row>
    <row r="7" spans="1:10">
      <c r="A7" s="54"/>
      <c r="B7" s="50"/>
      <c r="C7" s="51"/>
      <c r="D7" s="52" t="s">
        <v>20</v>
      </c>
      <c r="E7" s="2" t="s">
        <v>17</v>
      </c>
      <c r="F7" s="53">
        <v>5762</v>
      </c>
      <c r="G7" s="53"/>
      <c r="H7" s="53"/>
      <c r="I7" s="53"/>
      <c r="J7" s="70"/>
    </row>
    <row r="8" spans="1:10">
      <c r="A8" s="54"/>
      <c r="B8" s="50"/>
      <c r="C8" s="51"/>
      <c r="D8" s="52" t="s">
        <v>21</v>
      </c>
      <c r="E8" s="2" t="s">
        <v>17</v>
      </c>
      <c r="F8" s="53">
        <v>6451</v>
      </c>
      <c r="G8" s="53"/>
      <c r="H8" s="53"/>
      <c r="I8" s="53"/>
      <c r="J8" s="70"/>
    </row>
    <row r="9" spans="1:10">
      <c r="A9" s="54"/>
      <c r="B9" s="50"/>
      <c r="C9" s="51" t="s">
        <v>22</v>
      </c>
      <c r="D9" s="52" t="s">
        <v>23</v>
      </c>
      <c r="E9" s="2" t="s">
        <v>17</v>
      </c>
      <c r="F9" s="53">
        <v>6255</v>
      </c>
      <c r="G9" s="53"/>
      <c r="H9" s="53"/>
      <c r="I9" s="53"/>
      <c r="J9" s="70"/>
    </row>
    <row r="10" spans="1:10">
      <c r="A10" s="54"/>
      <c r="B10" s="50"/>
      <c r="C10" s="51"/>
      <c r="D10" s="52" t="s">
        <v>24</v>
      </c>
      <c r="E10" s="2" t="s">
        <v>17</v>
      </c>
      <c r="F10" s="53">
        <v>11434</v>
      </c>
      <c r="G10" s="53"/>
      <c r="H10" s="53"/>
      <c r="I10" s="53"/>
      <c r="J10" s="70"/>
    </row>
    <row r="11" spans="1:10">
      <c r="A11" s="54"/>
      <c r="B11" s="50"/>
      <c r="C11" s="51"/>
      <c r="D11" s="52" t="s">
        <v>25</v>
      </c>
      <c r="E11" s="2" t="s">
        <v>17</v>
      </c>
      <c r="F11" s="53">
        <v>2243</v>
      </c>
      <c r="G11" s="53"/>
      <c r="H11" s="53"/>
      <c r="I11" s="53"/>
      <c r="J11" s="70"/>
    </row>
    <row r="12" spans="1:10">
      <c r="A12" s="54"/>
      <c r="B12" s="50"/>
      <c r="C12" s="51"/>
      <c r="D12" s="52" t="s">
        <v>26</v>
      </c>
      <c r="E12" s="2" t="s">
        <v>17</v>
      </c>
      <c r="F12" s="53">
        <v>128</v>
      </c>
      <c r="G12" s="53"/>
      <c r="H12" s="53"/>
      <c r="I12" s="53"/>
      <c r="J12" s="70"/>
    </row>
    <row r="13" spans="1:10">
      <c r="A13" s="54"/>
      <c r="B13" s="50"/>
      <c r="C13" s="51" t="s">
        <v>27</v>
      </c>
      <c r="D13" s="52" t="s">
        <v>28</v>
      </c>
      <c r="E13" s="2" t="s">
        <v>29</v>
      </c>
      <c r="F13" s="53">
        <v>386</v>
      </c>
      <c r="G13" s="53"/>
      <c r="H13" s="53"/>
      <c r="I13" s="53"/>
      <c r="J13" s="70"/>
    </row>
    <row r="14" spans="1:10">
      <c r="A14" s="54"/>
      <c r="B14" s="50"/>
      <c r="C14" s="51" t="s">
        <v>30</v>
      </c>
      <c r="D14" s="52" t="s">
        <v>28</v>
      </c>
      <c r="E14" s="2" t="s">
        <v>29</v>
      </c>
      <c r="F14" s="53">
        <v>583</v>
      </c>
      <c r="G14" s="53"/>
      <c r="H14" s="53"/>
      <c r="I14" s="53"/>
      <c r="J14" s="70"/>
    </row>
    <row r="15" spans="1:10">
      <c r="A15" s="54"/>
      <c r="B15" s="50"/>
      <c r="C15" s="51" t="s">
        <v>31</v>
      </c>
      <c r="D15" s="52" t="s">
        <v>32</v>
      </c>
      <c r="E15" s="2" t="s">
        <v>29</v>
      </c>
      <c r="F15" s="53">
        <v>19</v>
      </c>
      <c r="G15" s="53"/>
      <c r="H15" s="53"/>
      <c r="I15" s="53"/>
      <c r="J15" s="70"/>
    </row>
    <row r="16" spans="1:10">
      <c r="A16" s="54"/>
      <c r="B16" s="50"/>
      <c r="C16" s="51" t="s">
        <v>33</v>
      </c>
      <c r="D16" s="52" t="s">
        <v>28</v>
      </c>
      <c r="E16" s="2" t="s">
        <v>29</v>
      </c>
      <c r="F16" s="53">
        <v>6</v>
      </c>
      <c r="G16" s="53"/>
      <c r="H16" s="53"/>
      <c r="I16" s="53"/>
      <c r="J16" s="70"/>
    </row>
    <row r="17" spans="1:10">
      <c r="A17" s="54"/>
      <c r="B17" s="50"/>
      <c r="C17" s="51" t="s">
        <v>34</v>
      </c>
      <c r="D17" s="52" t="s">
        <v>35</v>
      </c>
      <c r="E17" s="2" t="s">
        <v>29</v>
      </c>
      <c r="F17" s="53">
        <v>49</v>
      </c>
      <c r="G17" s="53"/>
      <c r="H17" s="53"/>
      <c r="I17" s="53"/>
      <c r="J17" s="70"/>
    </row>
    <row r="18" spans="1:10">
      <c r="A18" s="54"/>
      <c r="B18" s="50"/>
      <c r="C18" s="51" t="s">
        <v>36</v>
      </c>
      <c r="D18" s="52" t="s">
        <v>37</v>
      </c>
      <c r="E18" s="2" t="s">
        <v>29</v>
      </c>
      <c r="F18" s="53">
        <v>2</v>
      </c>
      <c r="G18" s="53"/>
      <c r="H18" s="53"/>
      <c r="I18" s="53"/>
      <c r="J18" s="70"/>
    </row>
    <row r="19" spans="1:10">
      <c r="A19" s="54"/>
      <c r="B19" s="50"/>
      <c r="C19" s="51" t="s">
        <v>38</v>
      </c>
      <c r="D19" s="52" t="s">
        <v>39</v>
      </c>
      <c r="E19" s="2" t="s">
        <v>29</v>
      </c>
      <c r="F19" s="53">
        <v>593</v>
      </c>
      <c r="G19" s="53"/>
      <c r="H19" s="53"/>
      <c r="I19" s="53"/>
      <c r="J19" s="70"/>
    </row>
    <row r="20" spans="1:10">
      <c r="A20" s="54"/>
      <c r="B20" s="50"/>
      <c r="C20" s="51" t="s">
        <v>40</v>
      </c>
      <c r="D20" s="52" t="s">
        <v>41</v>
      </c>
      <c r="E20" s="2" t="s">
        <v>29</v>
      </c>
      <c r="F20" s="53">
        <v>632</v>
      </c>
      <c r="G20" s="53"/>
      <c r="H20" s="53"/>
      <c r="I20" s="53"/>
      <c r="J20" s="70"/>
    </row>
    <row r="21" spans="1:10">
      <c r="A21" s="54"/>
      <c r="B21" s="50"/>
      <c r="C21" s="51" t="s">
        <v>42</v>
      </c>
      <c r="D21" s="52" t="s">
        <v>43</v>
      </c>
      <c r="E21" s="2" t="s">
        <v>29</v>
      </c>
      <c r="F21" s="53">
        <v>2</v>
      </c>
      <c r="G21" s="53"/>
      <c r="H21" s="53"/>
      <c r="I21" s="53"/>
      <c r="J21" s="70"/>
    </row>
    <row r="22" spans="1:10">
      <c r="A22" s="54"/>
      <c r="B22" s="50"/>
      <c r="C22" s="56" t="s">
        <v>44</v>
      </c>
      <c r="D22" s="52" t="s">
        <v>45</v>
      </c>
      <c r="E22" s="2" t="s">
        <v>29</v>
      </c>
      <c r="F22" s="53">
        <v>1</v>
      </c>
      <c r="G22" s="53"/>
      <c r="H22" s="53"/>
      <c r="I22" s="53"/>
      <c r="J22" s="70"/>
    </row>
    <row r="23" spans="1:10">
      <c r="A23" s="54"/>
      <c r="B23" s="50"/>
      <c r="C23" s="56" t="s">
        <v>46</v>
      </c>
      <c r="D23" s="52" t="s">
        <v>47</v>
      </c>
      <c r="E23" s="2" t="s">
        <v>29</v>
      </c>
      <c r="F23" s="53">
        <v>6</v>
      </c>
      <c r="G23" s="53"/>
      <c r="H23" s="53"/>
      <c r="I23" s="53"/>
      <c r="J23" s="70"/>
    </row>
    <row r="24" spans="1:10">
      <c r="A24" s="54"/>
      <c r="B24" s="50"/>
      <c r="C24" s="51" t="s">
        <v>48</v>
      </c>
      <c r="D24" s="52" t="s">
        <v>49</v>
      </c>
      <c r="E24" s="2" t="s">
        <v>29</v>
      </c>
      <c r="F24" s="53">
        <v>36</v>
      </c>
      <c r="G24" s="53"/>
      <c r="H24" s="53"/>
      <c r="I24" s="53"/>
      <c r="J24" s="70"/>
    </row>
    <row r="25" spans="1:10">
      <c r="A25" s="54"/>
      <c r="B25" s="50"/>
      <c r="C25" s="51" t="s">
        <v>50</v>
      </c>
      <c r="D25" s="52" t="s">
        <v>49</v>
      </c>
      <c r="E25" s="2" t="s">
        <v>29</v>
      </c>
      <c r="F25" s="53">
        <v>43</v>
      </c>
      <c r="G25" s="53"/>
      <c r="H25" s="53"/>
      <c r="I25" s="53"/>
      <c r="J25" s="70"/>
    </row>
    <row r="26" spans="1:10">
      <c r="A26" s="54"/>
      <c r="B26" s="50"/>
      <c r="C26" s="56" t="s">
        <v>51</v>
      </c>
      <c r="D26" s="52" t="s">
        <v>49</v>
      </c>
      <c r="E26" s="2" t="s">
        <v>29</v>
      </c>
      <c r="F26" s="53">
        <v>1</v>
      </c>
      <c r="G26" s="53"/>
      <c r="H26" s="53"/>
      <c r="I26" s="53"/>
      <c r="J26" s="70"/>
    </row>
    <row r="27" spans="1:10">
      <c r="A27" s="54"/>
      <c r="B27" s="50"/>
      <c r="C27" s="51" t="s">
        <v>52</v>
      </c>
      <c r="D27" s="52" t="s">
        <v>49</v>
      </c>
      <c r="E27" s="2" t="s">
        <v>29</v>
      </c>
      <c r="F27" s="53">
        <v>24</v>
      </c>
      <c r="G27" s="53"/>
      <c r="H27" s="53"/>
      <c r="I27" s="53"/>
      <c r="J27" s="70"/>
    </row>
    <row r="28" spans="1:10">
      <c r="A28" s="54"/>
      <c r="B28" s="50"/>
      <c r="C28" s="51" t="s">
        <v>53</v>
      </c>
      <c r="D28" s="52" t="s">
        <v>49</v>
      </c>
      <c r="E28" s="2" t="s">
        <v>29</v>
      </c>
      <c r="F28" s="53">
        <v>9</v>
      </c>
      <c r="G28" s="53"/>
      <c r="H28" s="53"/>
      <c r="I28" s="53"/>
      <c r="J28" s="70"/>
    </row>
    <row r="29" spans="1:10">
      <c r="A29" s="54"/>
      <c r="B29" s="50"/>
      <c r="C29" s="51" t="s">
        <v>54</v>
      </c>
      <c r="D29" s="52"/>
      <c r="E29" s="2" t="s">
        <v>55</v>
      </c>
      <c r="F29" s="53">
        <v>48</v>
      </c>
      <c r="G29" s="53"/>
      <c r="H29" s="53"/>
      <c r="I29" s="53"/>
      <c r="J29" s="70"/>
    </row>
    <row r="30" spans="1:10">
      <c r="A30" s="54"/>
      <c r="B30" s="50"/>
      <c r="C30" s="51" t="s">
        <v>54</v>
      </c>
      <c r="D30" s="57" t="s">
        <v>56</v>
      </c>
      <c r="E30" s="2" t="s">
        <v>55</v>
      </c>
      <c r="F30" s="53">
        <v>2</v>
      </c>
      <c r="G30" s="53"/>
      <c r="H30" s="53"/>
      <c r="I30" s="53"/>
      <c r="J30" s="70"/>
    </row>
    <row r="31" spans="1:10">
      <c r="A31" s="54"/>
      <c r="B31" s="50"/>
      <c r="C31" s="51" t="s">
        <v>54</v>
      </c>
      <c r="D31" s="57" t="s">
        <v>57</v>
      </c>
      <c r="E31" s="2" t="s">
        <v>55</v>
      </c>
      <c r="F31" s="53">
        <v>5</v>
      </c>
      <c r="G31" s="53"/>
      <c r="H31" s="53"/>
      <c r="I31" s="53"/>
      <c r="J31" s="70"/>
    </row>
    <row r="32" ht="15.15" spans="1:10">
      <c r="A32" s="58"/>
      <c r="B32" s="50"/>
      <c r="C32" s="59" t="s">
        <v>58</v>
      </c>
      <c r="D32" s="60"/>
      <c r="E32" s="61"/>
      <c r="F32" s="62"/>
      <c r="G32" s="62"/>
      <c r="H32" s="62"/>
      <c r="I32" s="62"/>
      <c r="J32" s="71"/>
    </row>
    <row r="33" spans="1:10">
      <c r="A33" s="63">
        <v>2</v>
      </c>
      <c r="B33" s="64" t="s">
        <v>5</v>
      </c>
      <c r="C33" s="65" t="s">
        <v>6</v>
      </c>
      <c r="D33" s="65" t="s">
        <v>7</v>
      </c>
      <c r="E33" s="65" t="s">
        <v>8</v>
      </c>
      <c r="F33" s="66" t="s">
        <v>9</v>
      </c>
      <c r="G33" s="48" t="s">
        <v>10</v>
      </c>
      <c r="H33" s="48" t="s">
        <v>11</v>
      </c>
      <c r="I33" s="48" t="s">
        <v>12</v>
      </c>
      <c r="J33" s="69" t="s">
        <v>13</v>
      </c>
    </row>
    <row r="34" spans="1:10">
      <c r="A34" s="67"/>
      <c r="B34" s="68" t="s">
        <v>59</v>
      </c>
      <c r="C34" s="7" t="s">
        <v>15</v>
      </c>
      <c r="D34" s="10" t="s">
        <v>60</v>
      </c>
      <c r="E34" s="7" t="s">
        <v>17</v>
      </c>
      <c r="F34" s="53">
        <v>1115</v>
      </c>
      <c r="G34" s="53"/>
      <c r="H34" s="53"/>
      <c r="I34" s="53"/>
      <c r="J34" s="70"/>
    </row>
    <row r="35" spans="1:10">
      <c r="A35" s="67"/>
      <c r="B35" s="68"/>
      <c r="C35" s="7"/>
      <c r="D35" s="10" t="s">
        <v>61</v>
      </c>
      <c r="E35" s="7" t="s">
        <v>17</v>
      </c>
      <c r="F35" s="53">
        <v>788</v>
      </c>
      <c r="G35" s="53"/>
      <c r="H35" s="53"/>
      <c r="I35" s="53"/>
      <c r="J35" s="70"/>
    </row>
    <row r="36" spans="1:10">
      <c r="A36" s="67"/>
      <c r="B36" s="68"/>
      <c r="C36" s="7"/>
      <c r="D36" s="10" t="s">
        <v>62</v>
      </c>
      <c r="E36" s="7" t="s">
        <v>17</v>
      </c>
      <c r="F36" s="53">
        <v>1759</v>
      </c>
      <c r="G36" s="53"/>
      <c r="H36" s="53"/>
      <c r="I36" s="53"/>
      <c r="J36" s="70"/>
    </row>
    <row r="37" spans="1:10">
      <c r="A37" s="67"/>
      <c r="B37" s="68"/>
      <c r="C37" s="7"/>
      <c r="D37" s="10" t="s">
        <v>63</v>
      </c>
      <c r="E37" s="7" t="s">
        <v>17</v>
      </c>
      <c r="F37" s="53">
        <v>1142</v>
      </c>
      <c r="G37" s="53"/>
      <c r="H37" s="53"/>
      <c r="I37" s="53"/>
      <c r="J37" s="70"/>
    </row>
    <row r="38" spans="1:10">
      <c r="A38" s="67"/>
      <c r="B38" s="68"/>
      <c r="C38" s="7"/>
      <c r="D38" s="7" t="s">
        <v>64</v>
      </c>
      <c r="E38" s="7" t="s">
        <v>17</v>
      </c>
      <c r="F38" s="53">
        <v>693</v>
      </c>
      <c r="G38" s="53"/>
      <c r="H38" s="53"/>
      <c r="I38" s="53"/>
      <c r="J38" s="70"/>
    </row>
    <row r="39" spans="1:10">
      <c r="A39" s="67"/>
      <c r="B39" s="68"/>
      <c r="C39" s="7"/>
      <c r="D39" s="7" t="s">
        <v>65</v>
      </c>
      <c r="E39" s="7" t="s">
        <v>17</v>
      </c>
      <c r="F39" s="53">
        <v>558</v>
      </c>
      <c r="G39" s="53"/>
      <c r="H39" s="53"/>
      <c r="I39" s="53"/>
      <c r="J39" s="70"/>
    </row>
    <row r="40" spans="1:10">
      <c r="A40" s="67"/>
      <c r="B40" s="68"/>
      <c r="C40" s="7"/>
      <c r="D40" s="7" t="s">
        <v>66</v>
      </c>
      <c r="E40" s="7" t="s">
        <v>17</v>
      </c>
      <c r="F40" s="53">
        <v>161</v>
      </c>
      <c r="G40" s="53"/>
      <c r="H40" s="53"/>
      <c r="I40" s="53"/>
      <c r="J40" s="70"/>
    </row>
    <row r="41" spans="1:10">
      <c r="A41" s="67"/>
      <c r="B41" s="68"/>
      <c r="C41" s="7"/>
      <c r="D41" s="10" t="s">
        <v>67</v>
      </c>
      <c r="E41" s="7" t="s">
        <v>17</v>
      </c>
      <c r="F41" s="53">
        <v>775</v>
      </c>
      <c r="G41" s="53"/>
      <c r="H41" s="53"/>
      <c r="I41" s="53"/>
      <c r="J41" s="70"/>
    </row>
    <row r="42" spans="1:10">
      <c r="A42" s="67"/>
      <c r="B42" s="68"/>
      <c r="C42" s="7"/>
      <c r="D42" s="7" t="s">
        <v>68</v>
      </c>
      <c r="E42" s="7" t="s">
        <v>17</v>
      </c>
      <c r="F42" s="53">
        <v>19043</v>
      </c>
      <c r="G42" s="53"/>
      <c r="H42" s="53"/>
      <c r="I42" s="53"/>
      <c r="J42" s="70"/>
    </row>
    <row r="43" spans="1:10">
      <c r="A43" s="67"/>
      <c r="B43" s="68"/>
      <c r="C43" s="7"/>
      <c r="D43" s="7" t="s">
        <v>69</v>
      </c>
      <c r="E43" s="7" t="s">
        <v>17</v>
      </c>
      <c r="F43" s="53">
        <v>775</v>
      </c>
      <c r="G43" s="53"/>
      <c r="H43" s="53"/>
      <c r="I43" s="53"/>
      <c r="J43" s="70"/>
    </row>
    <row r="44" spans="1:10">
      <c r="A44" s="67"/>
      <c r="B44" s="68"/>
      <c r="C44" s="7"/>
      <c r="D44" s="7" t="s">
        <v>70</v>
      </c>
      <c r="E44" s="7" t="s">
        <v>17</v>
      </c>
      <c r="F44" s="53">
        <v>1491</v>
      </c>
      <c r="G44" s="53"/>
      <c r="H44" s="53"/>
      <c r="I44" s="53"/>
      <c r="J44" s="70"/>
    </row>
    <row r="45" spans="1:10">
      <c r="A45" s="67"/>
      <c r="B45" s="68"/>
      <c r="C45" s="7"/>
      <c r="D45" s="7" t="s">
        <v>71</v>
      </c>
      <c r="E45" s="7" t="s">
        <v>17</v>
      </c>
      <c r="F45" s="53">
        <v>9746</v>
      </c>
      <c r="G45" s="53"/>
      <c r="H45" s="53"/>
      <c r="I45" s="53"/>
      <c r="J45" s="70"/>
    </row>
    <row r="46" spans="1:10">
      <c r="A46" s="67"/>
      <c r="B46" s="68"/>
      <c r="C46" s="7"/>
      <c r="D46" s="10" t="s">
        <v>72</v>
      </c>
      <c r="E46" s="7" t="s">
        <v>17</v>
      </c>
      <c r="F46" s="53">
        <v>858</v>
      </c>
      <c r="G46" s="53"/>
      <c r="H46" s="53"/>
      <c r="I46" s="53"/>
      <c r="J46" s="70"/>
    </row>
    <row r="47" spans="1:10">
      <c r="A47" s="67"/>
      <c r="B47" s="68"/>
      <c r="C47" s="7"/>
      <c r="D47" s="10" t="s">
        <v>73</v>
      </c>
      <c r="E47" s="7" t="s">
        <v>17</v>
      </c>
      <c r="F47" s="53">
        <v>240</v>
      </c>
      <c r="G47" s="53"/>
      <c r="H47" s="53"/>
      <c r="I47" s="53"/>
      <c r="J47" s="70"/>
    </row>
    <row r="48" spans="1:10">
      <c r="A48" s="67"/>
      <c r="B48" s="68"/>
      <c r="C48" s="7"/>
      <c r="D48" s="7" t="s">
        <v>74</v>
      </c>
      <c r="E48" s="7" t="s">
        <v>17</v>
      </c>
      <c r="F48" s="53">
        <v>2626</v>
      </c>
      <c r="G48" s="53"/>
      <c r="H48" s="53"/>
      <c r="I48" s="53"/>
      <c r="J48" s="70"/>
    </row>
    <row r="49" spans="1:10">
      <c r="A49" s="67"/>
      <c r="B49" s="68"/>
      <c r="C49" s="7"/>
      <c r="D49" s="7" t="s">
        <v>75</v>
      </c>
      <c r="E49" s="7" t="s">
        <v>17</v>
      </c>
      <c r="F49" s="53">
        <v>5259</v>
      </c>
      <c r="G49" s="53"/>
      <c r="H49" s="53"/>
      <c r="I49" s="53"/>
      <c r="J49" s="70"/>
    </row>
    <row r="50" spans="1:10">
      <c r="A50" s="67"/>
      <c r="B50" s="68"/>
      <c r="C50" s="7"/>
      <c r="D50" s="10" t="s">
        <v>76</v>
      </c>
      <c r="E50" s="7" t="s">
        <v>17</v>
      </c>
      <c r="F50" s="53">
        <v>670</v>
      </c>
      <c r="G50" s="53"/>
      <c r="H50" s="53"/>
      <c r="I50" s="53"/>
      <c r="J50" s="70"/>
    </row>
    <row r="51" spans="1:10">
      <c r="A51" s="67"/>
      <c r="B51" s="68"/>
      <c r="C51" s="7"/>
      <c r="D51" s="7" t="s">
        <v>77</v>
      </c>
      <c r="E51" s="7" t="s">
        <v>17</v>
      </c>
      <c r="F51" s="53">
        <v>442</v>
      </c>
      <c r="G51" s="53"/>
      <c r="H51" s="53"/>
      <c r="I51" s="53"/>
      <c r="J51" s="70"/>
    </row>
    <row r="52" spans="1:10">
      <c r="A52" s="67"/>
      <c r="B52" s="68"/>
      <c r="C52" s="7"/>
      <c r="D52" s="17" t="s">
        <v>78</v>
      </c>
      <c r="E52" s="7" t="s">
        <v>17</v>
      </c>
      <c r="F52" s="53">
        <v>100</v>
      </c>
      <c r="G52" s="53"/>
      <c r="H52" s="53"/>
      <c r="I52" s="53"/>
      <c r="J52" s="70"/>
    </row>
    <row r="53" spans="1:10">
      <c r="A53" s="67"/>
      <c r="B53" s="68"/>
      <c r="C53" s="7"/>
      <c r="D53" s="17" t="s">
        <v>79</v>
      </c>
      <c r="E53" s="7" t="s">
        <v>17</v>
      </c>
      <c r="F53" s="53">
        <v>1776</v>
      </c>
      <c r="G53" s="53"/>
      <c r="H53" s="53"/>
      <c r="I53" s="53"/>
      <c r="J53" s="70"/>
    </row>
    <row r="54" spans="1:10">
      <c r="A54" s="67"/>
      <c r="B54" s="68"/>
      <c r="C54" s="7"/>
      <c r="D54" s="7" t="s">
        <v>72</v>
      </c>
      <c r="E54" s="7" t="s">
        <v>17</v>
      </c>
      <c r="F54" s="53">
        <v>115</v>
      </c>
      <c r="G54" s="53"/>
      <c r="H54" s="53"/>
      <c r="I54" s="53"/>
      <c r="J54" s="70"/>
    </row>
    <row r="55" spans="1:10">
      <c r="A55" s="67"/>
      <c r="B55" s="68"/>
      <c r="C55" s="7"/>
      <c r="D55" s="7" t="s">
        <v>80</v>
      </c>
      <c r="E55" s="7" t="s">
        <v>17</v>
      </c>
      <c r="F55" s="53">
        <v>14</v>
      </c>
      <c r="G55" s="53"/>
      <c r="H55" s="53"/>
      <c r="I55" s="53"/>
      <c r="J55" s="70"/>
    </row>
    <row r="56" spans="1:10">
      <c r="A56" s="67"/>
      <c r="B56" s="68"/>
      <c r="C56" s="7"/>
      <c r="D56" s="10" t="s">
        <v>81</v>
      </c>
      <c r="E56" s="7" t="s">
        <v>17</v>
      </c>
      <c r="F56" s="53">
        <v>138</v>
      </c>
      <c r="G56" s="53"/>
      <c r="H56" s="53"/>
      <c r="I56" s="53"/>
      <c r="J56" s="70"/>
    </row>
    <row r="57" spans="1:10">
      <c r="A57" s="67"/>
      <c r="B57" s="68"/>
      <c r="C57" s="7"/>
      <c r="D57" s="10" t="s">
        <v>82</v>
      </c>
      <c r="E57" s="7" t="s">
        <v>17</v>
      </c>
      <c r="F57" s="53">
        <v>1699</v>
      </c>
      <c r="G57" s="53"/>
      <c r="H57" s="53"/>
      <c r="I57" s="53"/>
      <c r="J57" s="70"/>
    </row>
    <row r="58" spans="1:10">
      <c r="A58" s="67"/>
      <c r="B58" s="68"/>
      <c r="C58" s="7"/>
      <c r="D58" s="10" t="s">
        <v>83</v>
      </c>
      <c r="E58" s="7" t="s">
        <v>17</v>
      </c>
      <c r="F58" s="53">
        <v>857</v>
      </c>
      <c r="G58" s="53"/>
      <c r="H58" s="53"/>
      <c r="I58" s="53"/>
      <c r="J58" s="70"/>
    </row>
    <row r="59" spans="1:10">
      <c r="A59" s="67"/>
      <c r="B59" s="68"/>
      <c r="C59" s="7"/>
      <c r="D59" s="10" t="s">
        <v>84</v>
      </c>
      <c r="E59" s="7" t="s">
        <v>17</v>
      </c>
      <c r="F59" s="53">
        <v>89</v>
      </c>
      <c r="G59" s="53"/>
      <c r="H59" s="53"/>
      <c r="I59" s="53"/>
      <c r="J59" s="70"/>
    </row>
    <row r="60" spans="1:10">
      <c r="A60" s="67"/>
      <c r="B60" s="68"/>
      <c r="C60" s="7"/>
      <c r="D60" s="10" t="s">
        <v>85</v>
      </c>
      <c r="E60" s="7" t="s">
        <v>17</v>
      </c>
      <c r="F60" s="53">
        <v>90</v>
      </c>
      <c r="G60" s="53"/>
      <c r="H60" s="53"/>
      <c r="I60" s="53"/>
      <c r="J60" s="70"/>
    </row>
    <row r="61" spans="1:10">
      <c r="A61" s="67"/>
      <c r="B61" s="68"/>
      <c r="C61" s="7"/>
      <c r="D61" s="12" t="s">
        <v>86</v>
      </c>
      <c r="E61" s="7" t="s">
        <v>17</v>
      </c>
      <c r="F61" s="53">
        <v>12</v>
      </c>
      <c r="G61" s="53"/>
      <c r="H61" s="53"/>
      <c r="I61" s="53"/>
      <c r="J61" s="70"/>
    </row>
    <row r="62" spans="1:10">
      <c r="A62" s="67"/>
      <c r="B62" s="68"/>
      <c r="C62" s="7"/>
      <c r="D62" s="11" t="s">
        <v>87</v>
      </c>
      <c r="E62" s="7" t="s">
        <v>17</v>
      </c>
      <c r="F62" s="53">
        <v>12</v>
      </c>
      <c r="G62" s="53"/>
      <c r="H62" s="53"/>
      <c r="I62" s="53"/>
      <c r="J62" s="70"/>
    </row>
    <row r="63" spans="1:10">
      <c r="A63" s="67"/>
      <c r="B63" s="68"/>
      <c r="C63" s="7"/>
      <c r="D63" s="12" t="s">
        <v>88</v>
      </c>
      <c r="E63" s="7" t="s">
        <v>17</v>
      </c>
      <c r="F63" s="53">
        <v>57</v>
      </c>
      <c r="G63" s="53"/>
      <c r="H63" s="53"/>
      <c r="I63" s="53"/>
      <c r="J63" s="70"/>
    </row>
    <row r="64" spans="1:10">
      <c r="A64" s="67"/>
      <c r="B64" s="68"/>
      <c r="C64" s="7"/>
      <c r="D64" s="11" t="s">
        <v>87</v>
      </c>
      <c r="E64" s="7" t="s">
        <v>17</v>
      </c>
      <c r="F64" s="53">
        <v>57</v>
      </c>
      <c r="G64" s="53"/>
      <c r="H64" s="53"/>
      <c r="I64" s="53"/>
      <c r="J64" s="70"/>
    </row>
    <row r="65" spans="1:10">
      <c r="A65" s="67"/>
      <c r="B65" s="68"/>
      <c r="C65" s="7"/>
      <c r="D65" s="7" t="s">
        <v>89</v>
      </c>
      <c r="E65" s="7" t="s">
        <v>17</v>
      </c>
      <c r="F65" s="53">
        <v>70</v>
      </c>
      <c r="G65" s="53"/>
      <c r="H65" s="53"/>
      <c r="I65" s="53"/>
      <c r="J65" s="70"/>
    </row>
    <row r="66" spans="1:10">
      <c r="A66" s="67"/>
      <c r="B66" s="68"/>
      <c r="C66" s="7"/>
      <c r="D66" s="7" t="s">
        <v>90</v>
      </c>
      <c r="E66" s="7" t="s">
        <v>17</v>
      </c>
      <c r="F66" s="53">
        <v>858</v>
      </c>
      <c r="G66" s="53"/>
      <c r="H66" s="53"/>
      <c r="I66" s="53"/>
      <c r="J66" s="70"/>
    </row>
    <row r="67" spans="1:10">
      <c r="A67" s="67"/>
      <c r="B67" s="68"/>
      <c r="C67" s="7"/>
      <c r="D67" s="10" t="s">
        <v>91</v>
      </c>
      <c r="E67" s="7" t="s">
        <v>17</v>
      </c>
      <c r="F67" s="53">
        <v>670</v>
      </c>
      <c r="G67" s="53"/>
      <c r="H67" s="53"/>
      <c r="I67" s="53"/>
      <c r="J67" s="70"/>
    </row>
    <row r="68" spans="1:10">
      <c r="A68" s="67"/>
      <c r="B68" s="68"/>
      <c r="C68" s="7"/>
      <c r="D68" s="10" t="s">
        <v>92</v>
      </c>
      <c r="E68" s="7" t="s">
        <v>17</v>
      </c>
      <c r="F68" s="53">
        <v>286</v>
      </c>
      <c r="G68" s="53"/>
      <c r="H68" s="53"/>
      <c r="I68" s="53"/>
      <c r="J68" s="70"/>
    </row>
    <row r="69" spans="1:10">
      <c r="A69" s="67"/>
      <c r="B69" s="68"/>
      <c r="C69" s="7"/>
      <c r="D69" s="10" t="s">
        <v>93</v>
      </c>
      <c r="E69" s="7" t="s">
        <v>17</v>
      </c>
      <c r="F69" s="53">
        <v>670</v>
      </c>
      <c r="G69" s="53"/>
      <c r="H69" s="53"/>
      <c r="I69" s="53"/>
      <c r="J69" s="70"/>
    </row>
    <row r="70" spans="1:10">
      <c r="A70" s="67"/>
      <c r="B70" s="68"/>
      <c r="C70" s="7"/>
      <c r="D70" s="12" t="s">
        <v>94</v>
      </c>
      <c r="E70" s="7" t="s">
        <v>17</v>
      </c>
      <c r="F70" s="53">
        <v>607</v>
      </c>
      <c r="G70" s="53"/>
      <c r="H70" s="53"/>
      <c r="I70" s="53"/>
      <c r="J70" s="70"/>
    </row>
    <row r="71" spans="1:10">
      <c r="A71" s="67"/>
      <c r="B71" s="68"/>
      <c r="C71" s="7"/>
      <c r="D71" s="12" t="s">
        <v>95</v>
      </c>
      <c r="E71" s="7" t="s">
        <v>17</v>
      </c>
      <c r="F71" s="53">
        <v>310</v>
      </c>
      <c r="G71" s="53"/>
      <c r="H71" s="53"/>
      <c r="I71" s="53"/>
      <c r="J71" s="70"/>
    </row>
    <row r="72" spans="1:10">
      <c r="A72" s="67"/>
      <c r="B72" s="68"/>
      <c r="C72" s="7"/>
      <c r="D72" s="10" t="s">
        <v>96</v>
      </c>
      <c r="E72" s="7" t="s">
        <v>17</v>
      </c>
      <c r="F72" s="53">
        <v>758</v>
      </c>
      <c r="G72" s="53"/>
      <c r="H72" s="53"/>
      <c r="I72" s="53"/>
      <c r="J72" s="70"/>
    </row>
    <row r="73" spans="1:10">
      <c r="A73" s="67"/>
      <c r="B73" s="68"/>
      <c r="C73" s="7"/>
      <c r="D73" s="10" t="s">
        <v>97</v>
      </c>
      <c r="E73" s="7" t="s">
        <v>17</v>
      </c>
      <c r="F73" s="53">
        <v>47</v>
      </c>
      <c r="G73" s="53"/>
      <c r="H73" s="53"/>
      <c r="I73" s="53"/>
      <c r="J73" s="70"/>
    </row>
    <row r="74" spans="1:10">
      <c r="A74" s="67"/>
      <c r="B74" s="68"/>
      <c r="C74" s="7"/>
      <c r="D74" s="10" t="s">
        <v>98</v>
      </c>
      <c r="E74" s="7" t="s">
        <v>17</v>
      </c>
      <c r="F74" s="53">
        <v>42</v>
      </c>
      <c r="G74" s="53"/>
      <c r="H74" s="53"/>
      <c r="I74" s="53"/>
      <c r="J74" s="70"/>
    </row>
    <row r="75" spans="1:10">
      <c r="A75" s="67"/>
      <c r="B75" s="68"/>
      <c r="C75" s="7"/>
      <c r="D75" s="10" t="s">
        <v>99</v>
      </c>
      <c r="E75" s="7" t="s">
        <v>17</v>
      </c>
      <c r="F75" s="53">
        <v>47</v>
      </c>
      <c r="G75" s="53"/>
      <c r="H75" s="53"/>
      <c r="I75" s="53"/>
      <c r="J75" s="70"/>
    </row>
    <row r="76" spans="1:10">
      <c r="A76" s="67"/>
      <c r="B76" s="68"/>
      <c r="C76" s="7"/>
      <c r="D76" s="10" t="s">
        <v>100</v>
      </c>
      <c r="E76" s="7" t="s">
        <v>17</v>
      </c>
      <c r="F76" s="53">
        <v>42</v>
      </c>
      <c r="G76" s="53"/>
      <c r="H76" s="53"/>
      <c r="I76" s="53"/>
      <c r="J76" s="70"/>
    </row>
    <row r="77" spans="1:10">
      <c r="A77" s="67"/>
      <c r="B77" s="68"/>
      <c r="C77" s="7"/>
      <c r="D77" s="10" t="s">
        <v>101</v>
      </c>
      <c r="E77" s="7" t="s">
        <v>17</v>
      </c>
      <c r="F77" s="53">
        <v>39</v>
      </c>
      <c r="G77" s="53"/>
      <c r="H77" s="53"/>
      <c r="I77" s="53"/>
      <c r="J77" s="70"/>
    </row>
    <row r="78" spans="1:10">
      <c r="A78" s="67"/>
      <c r="B78" s="68"/>
      <c r="C78" s="7"/>
      <c r="D78" s="10" t="s">
        <v>102</v>
      </c>
      <c r="E78" s="7" t="s">
        <v>17</v>
      </c>
      <c r="F78" s="53">
        <v>31</v>
      </c>
      <c r="G78" s="53"/>
      <c r="H78" s="53"/>
      <c r="I78" s="53"/>
      <c r="J78" s="70"/>
    </row>
    <row r="79" spans="1:10">
      <c r="A79" s="67"/>
      <c r="B79" s="68"/>
      <c r="C79" s="7"/>
      <c r="D79" s="10" t="s">
        <v>103</v>
      </c>
      <c r="E79" s="7" t="s">
        <v>17</v>
      </c>
      <c r="F79" s="53">
        <v>14</v>
      </c>
      <c r="G79" s="53"/>
      <c r="H79" s="53"/>
      <c r="I79" s="53"/>
      <c r="J79" s="70"/>
    </row>
    <row r="80" spans="1:10">
      <c r="A80" s="67"/>
      <c r="B80" s="68"/>
      <c r="C80" s="7"/>
      <c r="D80" s="10" t="s">
        <v>104</v>
      </c>
      <c r="E80" s="7" t="s">
        <v>17</v>
      </c>
      <c r="F80" s="53">
        <v>31</v>
      </c>
      <c r="G80" s="53"/>
      <c r="H80" s="53"/>
      <c r="I80" s="53"/>
      <c r="J80" s="70"/>
    </row>
    <row r="81" spans="1:10">
      <c r="A81" s="67"/>
      <c r="B81" s="68"/>
      <c r="C81" s="7" t="s">
        <v>22</v>
      </c>
      <c r="D81" s="7" t="s">
        <v>105</v>
      </c>
      <c r="E81" s="7" t="s">
        <v>17</v>
      </c>
      <c r="F81" s="53">
        <v>15459</v>
      </c>
      <c r="G81" s="53"/>
      <c r="H81" s="53"/>
      <c r="I81" s="53"/>
      <c r="J81" s="70"/>
    </row>
    <row r="82" spans="1:10">
      <c r="A82" s="67"/>
      <c r="B82" s="68"/>
      <c r="C82" s="7"/>
      <c r="D82" s="7" t="s">
        <v>25</v>
      </c>
      <c r="E82" s="7" t="s">
        <v>17</v>
      </c>
      <c r="F82" s="53">
        <v>1695</v>
      </c>
      <c r="G82" s="53"/>
      <c r="H82" s="53"/>
      <c r="I82" s="53"/>
      <c r="J82" s="70"/>
    </row>
    <row r="83" spans="1:10">
      <c r="A83" s="67"/>
      <c r="B83" s="68"/>
      <c r="C83" s="7"/>
      <c r="D83" s="7" t="s">
        <v>24</v>
      </c>
      <c r="E83" s="7" t="s">
        <v>17</v>
      </c>
      <c r="F83" s="53">
        <v>4340</v>
      </c>
      <c r="G83" s="53"/>
      <c r="H83" s="53"/>
      <c r="I83" s="53"/>
      <c r="J83" s="70"/>
    </row>
    <row r="84" spans="1:10">
      <c r="A84" s="67"/>
      <c r="B84" s="68"/>
      <c r="C84" s="7"/>
      <c r="D84" s="7" t="s">
        <v>106</v>
      </c>
      <c r="E84" s="7" t="s">
        <v>17</v>
      </c>
      <c r="F84" s="53">
        <v>307</v>
      </c>
      <c r="G84" s="53"/>
      <c r="H84" s="53"/>
      <c r="I84" s="53"/>
      <c r="J84" s="70"/>
    </row>
    <row r="85" spans="1:10">
      <c r="A85" s="67"/>
      <c r="B85" s="68"/>
      <c r="C85" s="7"/>
      <c r="D85" s="7" t="s">
        <v>107</v>
      </c>
      <c r="E85" s="7" t="s">
        <v>17</v>
      </c>
      <c r="F85" s="53">
        <v>616</v>
      </c>
      <c r="G85" s="53"/>
      <c r="H85" s="53"/>
      <c r="I85" s="53"/>
      <c r="J85" s="70"/>
    </row>
    <row r="86" spans="1:10">
      <c r="A86" s="67"/>
      <c r="B86" s="68"/>
      <c r="C86" s="7"/>
      <c r="D86" s="7" t="s">
        <v>108</v>
      </c>
      <c r="E86" s="7" t="s">
        <v>17</v>
      </c>
      <c r="F86" s="53">
        <v>41</v>
      </c>
      <c r="G86" s="53"/>
      <c r="H86" s="53"/>
      <c r="I86" s="53"/>
      <c r="J86" s="70"/>
    </row>
    <row r="87" spans="1:10">
      <c r="A87" s="67"/>
      <c r="B87" s="68"/>
      <c r="C87" s="7"/>
      <c r="D87" s="10" t="s">
        <v>109</v>
      </c>
      <c r="E87" s="7" t="s">
        <v>17</v>
      </c>
      <c r="F87" s="53">
        <v>36</v>
      </c>
      <c r="G87" s="53"/>
      <c r="H87" s="53"/>
      <c r="I87" s="53"/>
      <c r="J87" s="70"/>
    </row>
    <row r="88" spans="1:10">
      <c r="A88" s="67"/>
      <c r="B88" s="68"/>
      <c r="C88" s="7" t="s">
        <v>110</v>
      </c>
      <c r="D88" s="7" t="s">
        <v>111</v>
      </c>
      <c r="E88" s="7" t="s">
        <v>17</v>
      </c>
      <c r="F88" s="53">
        <v>9</v>
      </c>
      <c r="G88" s="53"/>
      <c r="H88" s="53"/>
      <c r="I88" s="53"/>
      <c r="J88" s="70"/>
    </row>
    <row r="89" spans="1:10">
      <c r="A89" s="67"/>
      <c r="B89" s="68"/>
      <c r="C89" s="7" t="s">
        <v>112</v>
      </c>
      <c r="D89" s="7" t="s">
        <v>25</v>
      </c>
      <c r="E89" s="7" t="s">
        <v>17</v>
      </c>
      <c r="F89" s="53">
        <v>1335</v>
      </c>
      <c r="G89" s="53"/>
      <c r="H89" s="53"/>
      <c r="I89" s="53"/>
      <c r="J89" s="70"/>
    </row>
    <row r="90" spans="1:10">
      <c r="A90" s="67"/>
      <c r="B90" s="68"/>
      <c r="C90" s="7" t="s">
        <v>112</v>
      </c>
      <c r="D90" s="7" t="s">
        <v>106</v>
      </c>
      <c r="E90" s="7" t="s">
        <v>17</v>
      </c>
      <c r="F90" s="53">
        <v>3546</v>
      </c>
      <c r="G90" s="53"/>
      <c r="H90" s="53"/>
      <c r="I90" s="53"/>
      <c r="J90" s="70"/>
    </row>
    <row r="91" spans="1:10">
      <c r="A91" s="67"/>
      <c r="B91" s="68"/>
      <c r="C91" s="7" t="s">
        <v>112</v>
      </c>
      <c r="D91" s="7" t="s">
        <v>107</v>
      </c>
      <c r="E91" s="7" t="s">
        <v>17</v>
      </c>
      <c r="F91" s="53">
        <v>4076</v>
      </c>
      <c r="G91" s="53"/>
      <c r="H91" s="53"/>
      <c r="I91" s="53"/>
      <c r="J91" s="70"/>
    </row>
    <row r="92" spans="1:10">
      <c r="A92" s="67"/>
      <c r="B92" s="68"/>
      <c r="C92" s="7" t="s">
        <v>113</v>
      </c>
      <c r="D92" s="7"/>
      <c r="E92" s="7" t="s">
        <v>17</v>
      </c>
      <c r="F92" s="53">
        <v>65</v>
      </c>
      <c r="G92" s="53"/>
      <c r="H92" s="53"/>
      <c r="I92" s="53"/>
      <c r="J92" s="70"/>
    </row>
    <row r="93" spans="1:10">
      <c r="A93" s="67"/>
      <c r="B93" s="68"/>
      <c r="C93" s="7" t="s">
        <v>114</v>
      </c>
      <c r="D93" s="7"/>
      <c r="E93" s="7" t="s">
        <v>29</v>
      </c>
      <c r="F93" s="53">
        <v>11</v>
      </c>
      <c r="G93" s="53"/>
      <c r="H93" s="53"/>
      <c r="I93" s="53"/>
      <c r="J93" s="70"/>
    </row>
    <row r="94" spans="1:10">
      <c r="A94" s="67"/>
      <c r="B94" s="68"/>
      <c r="C94" s="7" t="s">
        <v>115</v>
      </c>
      <c r="D94" s="7"/>
      <c r="E94" s="7" t="s">
        <v>29</v>
      </c>
      <c r="F94" s="53">
        <v>7</v>
      </c>
      <c r="G94" s="53"/>
      <c r="H94" s="53"/>
      <c r="I94" s="53"/>
      <c r="J94" s="70"/>
    </row>
    <row r="95" spans="1:10">
      <c r="A95" s="67"/>
      <c r="B95" s="68"/>
      <c r="C95" s="7" t="s">
        <v>116</v>
      </c>
      <c r="D95" s="7"/>
      <c r="E95" s="7" t="s">
        <v>29</v>
      </c>
      <c r="F95" s="53">
        <v>12</v>
      </c>
      <c r="G95" s="53"/>
      <c r="H95" s="53"/>
      <c r="I95" s="53"/>
      <c r="J95" s="70"/>
    </row>
    <row r="96" spans="1:10">
      <c r="A96" s="67"/>
      <c r="B96" s="68"/>
      <c r="C96" s="7" t="s">
        <v>115</v>
      </c>
      <c r="D96" s="7"/>
      <c r="E96" s="7" t="s">
        <v>29</v>
      </c>
      <c r="F96" s="53">
        <v>11</v>
      </c>
      <c r="G96" s="53"/>
      <c r="H96" s="53"/>
      <c r="I96" s="53"/>
      <c r="J96" s="70"/>
    </row>
    <row r="97" spans="1:10">
      <c r="A97" s="67"/>
      <c r="B97" s="68"/>
      <c r="C97" s="7" t="s">
        <v>117</v>
      </c>
      <c r="D97" s="7"/>
      <c r="E97" s="7" t="s">
        <v>29</v>
      </c>
      <c r="F97" s="53">
        <v>11</v>
      </c>
      <c r="G97" s="53"/>
      <c r="H97" s="53"/>
      <c r="I97" s="53"/>
      <c r="J97" s="70"/>
    </row>
    <row r="98" spans="1:10">
      <c r="A98" s="67"/>
      <c r="B98" s="68"/>
      <c r="C98" s="7" t="s">
        <v>118</v>
      </c>
      <c r="D98" s="7"/>
      <c r="E98" s="7" t="s">
        <v>29</v>
      </c>
      <c r="F98" s="53">
        <v>9</v>
      </c>
      <c r="G98" s="53"/>
      <c r="H98" s="53"/>
      <c r="I98" s="53"/>
      <c r="J98" s="70"/>
    </row>
    <row r="99" spans="1:10">
      <c r="A99" s="67"/>
      <c r="B99" s="68"/>
      <c r="C99" s="7" t="s">
        <v>119</v>
      </c>
      <c r="D99" s="7"/>
      <c r="E99" s="7" t="s">
        <v>29</v>
      </c>
      <c r="F99" s="53">
        <v>12</v>
      </c>
      <c r="G99" s="53"/>
      <c r="H99" s="53"/>
      <c r="I99" s="53"/>
      <c r="J99" s="70"/>
    </row>
    <row r="100" spans="1:10">
      <c r="A100" s="67"/>
      <c r="B100" s="68"/>
      <c r="C100" s="7" t="s">
        <v>120</v>
      </c>
      <c r="D100" s="7"/>
      <c r="E100" s="7" t="s">
        <v>29</v>
      </c>
      <c r="F100" s="53">
        <v>103</v>
      </c>
      <c r="G100" s="53"/>
      <c r="H100" s="53"/>
      <c r="I100" s="53"/>
      <c r="J100" s="70"/>
    </row>
    <row r="101" spans="1:10">
      <c r="A101" s="67"/>
      <c r="B101" s="68"/>
      <c r="C101" s="7" t="s">
        <v>121</v>
      </c>
      <c r="D101" s="7"/>
      <c r="E101" s="7" t="s">
        <v>29</v>
      </c>
      <c r="F101" s="53">
        <v>22</v>
      </c>
      <c r="G101" s="53"/>
      <c r="H101" s="53"/>
      <c r="I101" s="53"/>
      <c r="J101" s="70"/>
    </row>
    <row r="102" spans="1:10">
      <c r="A102" s="67"/>
      <c r="B102" s="68"/>
      <c r="C102" s="7" t="s">
        <v>122</v>
      </c>
      <c r="D102" s="7"/>
      <c r="E102" s="7" t="s">
        <v>29</v>
      </c>
      <c r="F102" s="53">
        <v>19</v>
      </c>
      <c r="G102" s="53"/>
      <c r="H102" s="53"/>
      <c r="I102" s="53"/>
      <c r="J102" s="70"/>
    </row>
    <row r="103" spans="1:10">
      <c r="A103" s="67"/>
      <c r="B103" s="68"/>
      <c r="C103" s="7" t="s">
        <v>123</v>
      </c>
      <c r="D103" s="7"/>
      <c r="E103" s="7" t="s">
        <v>29</v>
      </c>
      <c r="F103" s="53">
        <v>121</v>
      </c>
      <c r="G103" s="53"/>
      <c r="H103" s="53"/>
      <c r="I103" s="53"/>
      <c r="J103" s="70"/>
    </row>
    <row r="104" spans="1:10">
      <c r="A104" s="67"/>
      <c r="B104" s="68"/>
      <c r="C104" s="7" t="s">
        <v>124</v>
      </c>
      <c r="D104" s="7"/>
      <c r="E104" s="7" t="s">
        <v>29</v>
      </c>
      <c r="F104" s="53">
        <v>261</v>
      </c>
      <c r="G104" s="53"/>
      <c r="H104" s="53"/>
      <c r="I104" s="53"/>
      <c r="J104" s="70"/>
    </row>
    <row r="105" spans="1:10">
      <c r="A105" s="67"/>
      <c r="B105" s="68"/>
      <c r="C105" s="7" t="s">
        <v>125</v>
      </c>
      <c r="D105" s="7"/>
      <c r="E105" s="7" t="s">
        <v>29</v>
      </c>
      <c r="F105" s="53">
        <v>1</v>
      </c>
      <c r="G105" s="53"/>
      <c r="H105" s="53"/>
      <c r="I105" s="53"/>
      <c r="J105" s="70"/>
    </row>
    <row r="106" spans="1:10">
      <c r="A106" s="67"/>
      <c r="B106" s="68"/>
      <c r="C106" s="7" t="s">
        <v>126</v>
      </c>
      <c r="D106" s="7"/>
      <c r="E106" s="7" t="s">
        <v>29</v>
      </c>
      <c r="F106" s="53">
        <v>304</v>
      </c>
      <c r="G106" s="53"/>
      <c r="H106" s="53"/>
      <c r="I106" s="53"/>
      <c r="J106" s="70"/>
    </row>
    <row r="107" spans="1:10">
      <c r="A107" s="67"/>
      <c r="B107" s="68"/>
      <c r="C107" s="7" t="s">
        <v>127</v>
      </c>
      <c r="D107" s="7"/>
      <c r="E107" s="7" t="s">
        <v>29</v>
      </c>
      <c r="F107" s="53">
        <v>238</v>
      </c>
      <c r="G107" s="53"/>
      <c r="H107" s="53"/>
      <c r="I107" s="53"/>
      <c r="J107" s="70"/>
    </row>
    <row r="108" spans="1:10">
      <c r="A108" s="67"/>
      <c r="B108" s="68"/>
      <c r="C108" s="7" t="s">
        <v>128</v>
      </c>
      <c r="D108" s="7"/>
      <c r="E108" s="7" t="s">
        <v>29</v>
      </c>
      <c r="F108" s="53">
        <v>1149</v>
      </c>
      <c r="G108" s="53"/>
      <c r="H108" s="53"/>
      <c r="I108" s="53"/>
      <c r="J108" s="70"/>
    </row>
    <row r="109" spans="1:10">
      <c r="A109" s="67"/>
      <c r="B109" s="68"/>
      <c r="C109" s="7" t="s">
        <v>129</v>
      </c>
      <c r="D109" s="7"/>
      <c r="E109" s="7" t="s">
        <v>29</v>
      </c>
      <c r="F109" s="53">
        <v>85</v>
      </c>
      <c r="G109" s="53"/>
      <c r="H109" s="53"/>
      <c r="I109" s="53"/>
      <c r="J109" s="70"/>
    </row>
    <row r="110" spans="1:10">
      <c r="A110" s="67"/>
      <c r="B110" s="68"/>
      <c r="C110" s="7" t="s">
        <v>130</v>
      </c>
      <c r="D110" s="7"/>
      <c r="E110" s="7" t="s">
        <v>29</v>
      </c>
      <c r="F110" s="53">
        <v>9</v>
      </c>
      <c r="G110" s="53"/>
      <c r="H110" s="53"/>
      <c r="I110" s="53"/>
      <c r="J110" s="70"/>
    </row>
    <row r="111" spans="1:10">
      <c r="A111" s="67"/>
      <c r="B111" s="68"/>
      <c r="C111" s="7" t="s">
        <v>131</v>
      </c>
      <c r="D111" s="7"/>
      <c r="E111" s="7" t="s">
        <v>29</v>
      </c>
      <c r="F111" s="53">
        <v>1</v>
      </c>
      <c r="G111" s="53"/>
      <c r="H111" s="53"/>
      <c r="I111" s="53"/>
      <c r="J111" s="70"/>
    </row>
    <row r="112" spans="1:10">
      <c r="A112" s="67"/>
      <c r="B112" s="68"/>
      <c r="C112" s="7" t="s">
        <v>132</v>
      </c>
      <c r="D112" s="7"/>
      <c r="E112" s="7" t="s">
        <v>55</v>
      </c>
      <c r="F112" s="53">
        <v>3</v>
      </c>
      <c r="G112" s="53"/>
      <c r="H112" s="53"/>
      <c r="I112" s="53"/>
      <c r="J112" s="70"/>
    </row>
    <row r="113" spans="1:10">
      <c r="A113" s="67"/>
      <c r="B113" s="68"/>
      <c r="C113" s="7" t="s">
        <v>133</v>
      </c>
      <c r="D113" s="7"/>
      <c r="E113" s="7" t="s">
        <v>55</v>
      </c>
      <c r="F113" s="53">
        <v>13</v>
      </c>
      <c r="G113" s="53"/>
      <c r="H113" s="53"/>
      <c r="I113" s="53"/>
      <c r="J113" s="70"/>
    </row>
    <row r="114" spans="1:10">
      <c r="A114" s="67"/>
      <c r="B114" s="68"/>
      <c r="C114" s="7" t="s">
        <v>134</v>
      </c>
      <c r="D114" s="7"/>
      <c r="E114" s="7" t="s">
        <v>29</v>
      </c>
      <c r="F114" s="53">
        <v>33</v>
      </c>
      <c r="G114" s="53"/>
      <c r="H114" s="53"/>
      <c r="I114" s="53"/>
      <c r="J114" s="70"/>
    </row>
    <row r="115" spans="1:10">
      <c r="A115" s="67"/>
      <c r="B115" s="68"/>
      <c r="C115" s="7" t="s">
        <v>135</v>
      </c>
      <c r="D115" s="7"/>
      <c r="E115" s="7" t="s">
        <v>29</v>
      </c>
      <c r="F115" s="53">
        <v>46</v>
      </c>
      <c r="G115" s="53"/>
      <c r="H115" s="53"/>
      <c r="I115" s="53"/>
      <c r="J115" s="70"/>
    </row>
    <row r="116" spans="1:10">
      <c r="A116" s="67"/>
      <c r="B116" s="68"/>
      <c r="C116" s="11" t="s">
        <v>136</v>
      </c>
      <c r="D116" s="11" t="s">
        <v>137</v>
      </c>
      <c r="E116" s="10" t="s">
        <v>17</v>
      </c>
      <c r="F116" s="53">
        <v>2362</v>
      </c>
      <c r="G116" s="53"/>
      <c r="H116" s="53"/>
      <c r="I116" s="53"/>
      <c r="J116" s="70"/>
    </row>
    <row r="117" spans="1:10">
      <c r="A117" s="67"/>
      <c r="B117" s="68"/>
      <c r="C117" s="11" t="s">
        <v>138</v>
      </c>
      <c r="D117" s="7"/>
      <c r="E117" s="10" t="s">
        <v>17</v>
      </c>
      <c r="F117" s="53">
        <v>441</v>
      </c>
      <c r="G117" s="53"/>
      <c r="H117" s="53"/>
      <c r="I117" s="53"/>
      <c r="J117" s="70"/>
    </row>
    <row r="118" spans="1:10">
      <c r="A118" s="67"/>
      <c r="B118" s="68"/>
      <c r="C118" s="11" t="s">
        <v>139</v>
      </c>
      <c r="D118" s="7"/>
      <c r="E118" s="10" t="s">
        <v>17</v>
      </c>
      <c r="F118" s="53">
        <v>3386</v>
      </c>
      <c r="G118" s="53"/>
      <c r="H118" s="53"/>
      <c r="I118" s="53"/>
      <c r="J118" s="70"/>
    </row>
    <row r="119" spans="1:10">
      <c r="A119" s="67"/>
      <c r="B119" s="68"/>
      <c r="C119" s="11" t="s">
        <v>140</v>
      </c>
      <c r="D119" s="7"/>
      <c r="E119" s="10" t="s">
        <v>17</v>
      </c>
      <c r="F119" s="53">
        <v>964</v>
      </c>
      <c r="G119" s="53"/>
      <c r="H119" s="53"/>
      <c r="I119" s="53"/>
      <c r="J119" s="70"/>
    </row>
    <row r="120" spans="1:10">
      <c r="A120" s="67"/>
      <c r="B120" s="68"/>
      <c r="C120" s="11" t="s">
        <v>141</v>
      </c>
      <c r="D120" s="7"/>
      <c r="E120" s="10" t="s">
        <v>55</v>
      </c>
      <c r="F120" s="53">
        <v>33</v>
      </c>
      <c r="G120" s="53"/>
      <c r="H120" s="53"/>
      <c r="I120" s="53"/>
      <c r="J120" s="70"/>
    </row>
    <row r="121" spans="1:10">
      <c r="A121" s="67"/>
      <c r="B121" s="68"/>
      <c r="C121" s="11" t="s">
        <v>141</v>
      </c>
      <c r="D121" s="7" t="s">
        <v>142</v>
      </c>
      <c r="E121" s="10" t="s">
        <v>55</v>
      </c>
      <c r="F121" s="53">
        <v>5</v>
      </c>
      <c r="G121" s="53"/>
      <c r="H121" s="53"/>
      <c r="I121" s="53"/>
      <c r="J121" s="70"/>
    </row>
    <row r="122" spans="1:10">
      <c r="A122" s="67"/>
      <c r="B122" s="68"/>
      <c r="C122" s="11" t="s">
        <v>141</v>
      </c>
      <c r="D122" s="7" t="s">
        <v>143</v>
      </c>
      <c r="E122" s="10" t="s">
        <v>55</v>
      </c>
      <c r="F122" s="53">
        <v>3</v>
      </c>
      <c r="G122" s="53"/>
      <c r="H122" s="53"/>
      <c r="I122" s="53"/>
      <c r="J122" s="70"/>
    </row>
    <row r="123" spans="1:10">
      <c r="A123" s="67"/>
      <c r="B123" s="68"/>
      <c r="C123" s="11" t="s">
        <v>141</v>
      </c>
      <c r="D123" s="7" t="s">
        <v>144</v>
      </c>
      <c r="E123" s="10" t="s">
        <v>55</v>
      </c>
      <c r="F123" s="53">
        <v>5</v>
      </c>
      <c r="G123" s="53"/>
      <c r="H123" s="53"/>
      <c r="I123" s="53"/>
      <c r="J123" s="70"/>
    </row>
    <row r="124" spans="1:10">
      <c r="A124" s="67"/>
      <c r="B124" s="68"/>
      <c r="C124" s="11" t="s">
        <v>141</v>
      </c>
      <c r="D124" s="7" t="s">
        <v>145</v>
      </c>
      <c r="E124" s="10" t="s">
        <v>55</v>
      </c>
      <c r="F124" s="53">
        <v>2</v>
      </c>
      <c r="G124" s="53"/>
      <c r="H124" s="53"/>
      <c r="I124" s="53"/>
      <c r="J124" s="70"/>
    </row>
    <row r="125" spans="1:10">
      <c r="A125" s="67"/>
      <c r="B125" s="68"/>
      <c r="C125" s="11" t="s">
        <v>141</v>
      </c>
      <c r="D125" s="7" t="s">
        <v>146</v>
      </c>
      <c r="E125" s="10" t="s">
        <v>55</v>
      </c>
      <c r="F125" s="53">
        <v>1</v>
      </c>
      <c r="G125" s="53"/>
      <c r="H125" s="53"/>
      <c r="I125" s="53"/>
      <c r="J125" s="70"/>
    </row>
    <row r="126" spans="1:10">
      <c r="A126" s="67"/>
      <c r="B126" s="68"/>
      <c r="C126" s="10" t="s">
        <v>147</v>
      </c>
      <c r="D126" s="7"/>
      <c r="E126" s="10" t="s">
        <v>55</v>
      </c>
      <c r="F126" s="53">
        <v>1</v>
      </c>
      <c r="G126" s="53"/>
      <c r="H126" s="53"/>
      <c r="I126" s="53"/>
      <c r="J126" s="70"/>
    </row>
    <row r="127" spans="1:10">
      <c r="A127" s="67"/>
      <c r="B127" s="68"/>
      <c r="C127" s="10" t="s">
        <v>148</v>
      </c>
      <c r="D127" s="7"/>
      <c r="E127" s="10" t="s">
        <v>55</v>
      </c>
      <c r="F127" s="53">
        <v>1</v>
      </c>
      <c r="G127" s="53"/>
      <c r="H127" s="53"/>
      <c r="I127" s="53"/>
      <c r="J127" s="70"/>
    </row>
    <row r="128" spans="1:10">
      <c r="A128" s="67"/>
      <c r="B128" s="68"/>
      <c r="C128" s="7" t="s">
        <v>149</v>
      </c>
      <c r="D128" s="7"/>
      <c r="E128" s="7" t="s">
        <v>55</v>
      </c>
      <c r="F128" s="53">
        <v>1</v>
      </c>
      <c r="G128" s="53"/>
      <c r="H128" s="53"/>
      <c r="I128" s="53"/>
      <c r="J128" s="70"/>
    </row>
    <row r="129" spans="1:10">
      <c r="A129" s="67"/>
      <c r="B129" s="68"/>
      <c r="C129" s="7" t="s">
        <v>150</v>
      </c>
      <c r="D129" s="7"/>
      <c r="E129" s="7" t="s">
        <v>55</v>
      </c>
      <c r="F129" s="53">
        <v>1</v>
      </c>
      <c r="G129" s="53"/>
      <c r="H129" s="53"/>
      <c r="I129" s="53"/>
      <c r="J129" s="70"/>
    </row>
    <row r="130" spans="1:10">
      <c r="A130" s="67"/>
      <c r="B130" s="68"/>
      <c r="C130" s="7" t="s">
        <v>151</v>
      </c>
      <c r="D130" s="7"/>
      <c r="E130" s="7" t="s">
        <v>55</v>
      </c>
      <c r="F130" s="53">
        <v>1</v>
      </c>
      <c r="G130" s="53"/>
      <c r="H130" s="53"/>
      <c r="I130" s="53"/>
      <c r="J130" s="70"/>
    </row>
    <row r="131" spans="1:10">
      <c r="A131" s="67"/>
      <c r="B131" s="68"/>
      <c r="C131" s="7" t="s">
        <v>152</v>
      </c>
      <c r="D131" s="7"/>
      <c r="E131" s="7" t="s">
        <v>55</v>
      </c>
      <c r="F131" s="53">
        <v>1</v>
      </c>
      <c r="G131" s="53"/>
      <c r="H131" s="53"/>
      <c r="I131" s="53"/>
      <c r="J131" s="70"/>
    </row>
    <row r="132" spans="1:10">
      <c r="A132" s="67"/>
      <c r="B132" s="68"/>
      <c r="C132" s="7" t="s">
        <v>153</v>
      </c>
      <c r="D132" s="7"/>
      <c r="E132" s="7" t="s">
        <v>55</v>
      </c>
      <c r="F132" s="53">
        <v>1</v>
      </c>
      <c r="G132" s="53"/>
      <c r="H132" s="53"/>
      <c r="I132" s="53"/>
      <c r="J132" s="70"/>
    </row>
    <row r="133" spans="1:10">
      <c r="A133" s="67"/>
      <c r="B133" s="68"/>
      <c r="C133" s="7" t="s">
        <v>154</v>
      </c>
      <c r="D133" s="7"/>
      <c r="E133" s="7" t="s">
        <v>55</v>
      </c>
      <c r="F133" s="53">
        <v>1</v>
      </c>
      <c r="G133" s="53"/>
      <c r="H133" s="53"/>
      <c r="I133" s="53"/>
      <c r="J133" s="70"/>
    </row>
    <row r="134" ht="15.15" spans="1:10">
      <c r="A134" s="72"/>
      <c r="B134" s="73"/>
      <c r="C134" s="74" t="s">
        <v>58</v>
      </c>
      <c r="D134" s="75"/>
      <c r="E134" s="75"/>
      <c r="F134" s="62"/>
      <c r="G134" s="62"/>
      <c r="H134" s="62"/>
      <c r="I134" s="62"/>
      <c r="J134" s="71"/>
    </row>
    <row r="135" ht="15.15" spans="1:5">
      <c r="A135" s="76"/>
      <c r="B135" s="77"/>
      <c r="C135" s="5"/>
      <c r="D135" s="5"/>
      <c r="E135" s="5"/>
    </row>
    <row r="136" spans="1:10">
      <c r="A136" s="78">
        <v>3</v>
      </c>
      <c r="B136" s="66" t="s">
        <v>5</v>
      </c>
      <c r="C136" s="65" t="s">
        <v>6</v>
      </c>
      <c r="D136" s="65" t="s">
        <v>7</v>
      </c>
      <c r="E136" s="65" t="s">
        <v>8</v>
      </c>
      <c r="F136" s="66" t="s">
        <v>9</v>
      </c>
      <c r="G136" s="48" t="s">
        <v>10</v>
      </c>
      <c r="H136" s="48" t="s">
        <v>11</v>
      </c>
      <c r="I136" s="48" t="s">
        <v>12</v>
      </c>
      <c r="J136" s="69" t="s">
        <v>13</v>
      </c>
    </row>
    <row r="137" spans="1:10">
      <c r="A137" s="54"/>
      <c r="B137" s="50" t="s">
        <v>155</v>
      </c>
      <c r="C137" s="7" t="s">
        <v>156</v>
      </c>
      <c r="D137" s="7" t="s">
        <v>157</v>
      </c>
      <c r="E137" s="7" t="s">
        <v>17</v>
      </c>
      <c r="F137" s="53">
        <v>21</v>
      </c>
      <c r="G137" s="53"/>
      <c r="H137" s="53"/>
      <c r="I137" s="53"/>
      <c r="J137" s="70"/>
    </row>
    <row r="138" spans="1:10">
      <c r="A138" s="54"/>
      <c r="B138" s="50"/>
      <c r="C138" s="7" t="s">
        <v>156</v>
      </c>
      <c r="D138" s="7" t="s">
        <v>158</v>
      </c>
      <c r="E138" s="7" t="s">
        <v>17</v>
      </c>
      <c r="F138" s="53">
        <v>1192</v>
      </c>
      <c r="G138" s="53"/>
      <c r="H138" s="53"/>
      <c r="I138" s="53"/>
      <c r="J138" s="70"/>
    </row>
    <row r="139" spans="1:10">
      <c r="A139" s="54"/>
      <c r="B139" s="50"/>
      <c r="C139" s="7" t="s">
        <v>156</v>
      </c>
      <c r="D139" s="7" t="s">
        <v>159</v>
      </c>
      <c r="E139" s="7" t="s">
        <v>17</v>
      </c>
      <c r="F139" s="53">
        <v>957</v>
      </c>
      <c r="G139" s="53"/>
      <c r="H139" s="53"/>
      <c r="I139" s="53"/>
      <c r="J139" s="70"/>
    </row>
    <row r="140" spans="1:10">
      <c r="A140" s="54"/>
      <c r="B140" s="50"/>
      <c r="C140" s="7" t="s">
        <v>156</v>
      </c>
      <c r="D140" s="7" t="s">
        <v>111</v>
      </c>
      <c r="E140" s="7" t="s">
        <v>17</v>
      </c>
      <c r="F140" s="53">
        <v>902</v>
      </c>
      <c r="G140" s="53"/>
      <c r="H140" s="53"/>
      <c r="I140" s="53"/>
      <c r="J140" s="70"/>
    </row>
    <row r="141" spans="1:10">
      <c r="A141" s="54"/>
      <c r="B141" s="50"/>
      <c r="C141" s="7" t="s">
        <v>160</v>
      </c>
      <c r="D141" s="7" t="s">
        <v>161</v>
      </c>
      <c r="E141" s="7" t="s">
        <v>17</v>
      </c>
      <c r="F141" s="53">
        <v>8</v>
      </c>
      <c r="G141" s="53"/>
      <c r="H141" s="53"/>
      <c r="I141" s="53"/>
      <c r="J141" s="70"/>
    </row>
    <row r="142" spans="1:10">
      <c r="A142" s="54"/>
      <c r="B142" s="50"/>
      <c r="C142" s="7" t="s">
        <v>160</v>
      </c>
      <c r="D142" s="7" t="s">
        <v>162</v>
      </c>
      <c r="E142" s="7" t="s">
        <v>17</v>
      </c>
      <c r="F142" s="53">
        <v>25</v>
      </c>
      <c r="G142" s="53"/>
      <c r="H142" s="53"/>
      <c r="I142" s="53"/>
      <c r="J142" s="70"/>
    </row>
    <row r="143" spans="1:10">
      <c r="A143" s="54"/>
      <c r="B143" s="50"/>
      <c r="C143" s="7" t="s">
        <v>160</v>
      </c>
      <c r="D143" s="7" t="s">
        <v>158</v>
      </c>
      <c r="E143" s="7" t="s">
        <v>17</v>
      </c>
      <c r="F143" s="53">
        <v>22</v>
      </c>
      <c r="G143" s="53"/>
      <c r="H143" s="53"/>
      <c r="I143" s="53"/>
      <c r="J143" s="70"/>
    </row>
    <row r="144" spans="1:10">
      <c r="A144" s="54"/>
      <c r="B144" s="50"/>
      <c r="C144" s="7" t="s">
        <v>160</v>
      </c>
      <c r="D144" s="7" t="s">
        <v>159</v>
      </c>
      <c r="E144" s="7" t="s">
        <v>17</v>
      </c>
      <c r="F144" s="53">
        <v>12</v>
      </c>
      <c r="G144" s="53"/>
      <c r="H144" s="53"/>
      <c r="I144" s="53"/>
      <c r="J144" s="70"/>
    </row>
    <row r="145" spans="1:10">
      <c r="A145" s="54"/>
      <c r="B145" s="50"/>
      <c r="C145" s="7" t="s">
        <v>160</v>
      </c>
      <c r="D145" s="7" t="s">
        <v>163</v>
      </c>
      <c r="E145" s="7" t="s">
        <v>17</v>
      </c>
      <c r="F145" s="53">
        <v>8</v>
      </c>
      <c r="G145" s="53"/>
      <c r="H145" s="53"/>
      <c r="I145" s="53"/>
      <c r="J145" s="70"/>
    </row>
    <row r="146" spans="1:10">
      <c r="A146" s="54"/>
      <c r="B146" s="50"/>
      <c r="C146" s="7" t="s">
        <v>164</v>
      </c>
      <c r="D146" s="7"/>
      <c r="E146" s="7" t="s">
        <v>165</v>
      </c>
      <c r="F146" s="53">
        <v>180</v>
      </c>
      <c r="G146" s="53"/>
      <c r="H146" s="53"/>
      <c r="I146" s="53"/>
      <c r="J146" s="70"/>
    </row>
    <row r="147" spans="1:10">
      <c r="A147" s="54"/>
      <c r="B147" s="50"/>
      <c r="C147" s="7" t="s">
        <v>166</v>
      </c>
      <c r="D147" s="8" t="s">
        <v>167</v>
      </c>
      <c r="E147" s="7" t="s">
        <v>168</v>
      </c>
      <c r="F147" s="53">
        <v>165</v>
      </c>
      <c r="G147" s="53"/>
      <c r="H147" s="53"/>
      <c r="I147" s="53"/>
      <c r="J147" s="70"/>
    </row>
    <row r="148" spans="1:10">
      <c r="A148" s="54"/>
      <c r="B148" s="50"/>
      <c r="C148" s="7" t="s">
        <v>166</v>
      </c>
      <c r="D148" s="7" t="s">
        <v>169</v>
      </c>
      <c r="E148" s="7" t="s">
        <v>170</v>
      </c>
      <c r="F148" s="53">
        <v>6795</v>
      </c>
      <c r="G148" s="53"/>
      <c r="H148" s="53"/>
      <c r="I148" s="53"/>
      <c r="J148" s="70"/>
    </row>
    <row r="149" spans="1:10">
      <c r="A149" s="54"/>
      <c r="B149" s="50"/>
      <c r="C149" s="7" t="s">
        <v>171</v>
      </c>
      <c r="D149" s="7"/>
      <c r="E149" s="7" t="s">
        <v>29</v>
      </c>
      <c r="F149" s="53">
        <v>257</v>
      </c>
      <c r="G149" s="53"/>
      <c r="H149" s="53"/>
      <c r="I149" s="53"/>
      <c r="J149" s="70"/>
    </row>
    <row r="150" ht="72" spans="1:10">
      <c r="A150" s="54"/>
      <c r="B150" s="50"/>
      <c r="C150" s="7" t="s">
        <v>172</v>
      </c>
      <c r="D150" s="12" t="s">
        <v>173</v>
      </c>
      <c r="E150" s="7" t="s">
        <v>29</v>
      </c>
      <c r="F150" s="53">
        <v>6</v>
      </c>
      <c r="G150" s="53"/>
      <c r="H150" s="53"/>
      <c r="I150" s="53"/>
      <c r="J150" s="70"/>
    </row>
    <row r="151" spans="1:10">
      <c r="A151" s="54"/>
      <c r="B151" s="50"/>
      <c r="C151" s="7" t="s">
        <v>174</v>
      </c>
      <c r="D151" s="11" t="s">
        <v>111</v>
      </c>
      <c r="E151" s="7" t="s">
        <v>29</v>
      </c>
      <c r="F151" s="53">
        <v>43</v>
      </c>
      <c r="G151" s="53"/>
      <c r="H151" s="53"/>
      <c r="I151" s="53"/>
      <c r="J151" s="70"/>
    </row>
    <row r="152" spans="1:10">
      <c r="A152" s="54"/>
      <c r="B152" s="50"/>
      <c r="C152" s="7" t="s">
        <v>175</v>
      </c>
      <c r="D152" s="11" t="s">
        <v>176</v>
      </c>
      <c r="E152" s="7" t="s">
        <v>29</v>
      </c>
      <c r="F152" s="53">
        <v>34</v>
      </c>
      <c r="G152" s="53"/>
      <c r="H152" s="53"/>
      <c r="I152" s="53"/>
      <c r="J152" s="70"/>
    </row>
    <row r="153" spans="1:10">
      <c r="A153" s="54"/>
      <c r="B153" s="50"/>
      <c r="C153" s="7" t="s">
        <v>175</v>
      </c>
      <c r="D153" s="7" t="s">
        <v>177</v>
      </c>
      <c r="E153" s="7" t="s">
        <v>29</v>
      </c>
      <c r="F153" s="53">
        <v>436</v>
      </c>
      <c r="G153" s="53"/>
      <c r="H153" s="53"/>
      <c r="I153" s="53"/>
      <c r="J153" s="70"/>
    </row>
    <row r="154" spans="1:10">
      <c r="A154" s="54"/>
      <c r="B154" s="50"/>
      <c r="C154" s="7" t="s">
        <v>175</v>
      </c>
      <c r="D154" s="7" t="s">
        <v>178</v>
      </c>
      <c r="E154" s="7" t="s">
        <v>29</v>
      </c>
      <c r="F154" s="53">
        <v>88</v>
      </c>
      <c r="G154" s="53"/>
      <c r="H154" s="53"/>
      <c r="I154" s="53"/>
      <c r="J154" s="70"/>
    </row>
    <row r="155" spans="1:10">
      <c r="A155" s="54"/>
      <c r="B155" s="50"/>
      <c r="C155" s="7" t="s">
        <v>179</v>
      </c>
      <c r="D155" s="7"/>
      <c r="E155" s="7" t="s">
        <v>180</v>
      </c>
      <c r="F155" s="53">
        <v>779</v>
      </c>
      <c r="G155" s="53"/>
      <c r="H155" s="53"/>
      <c r="I155" s="53"/>
      <c r="J155" s="70"/>
    </row>
    <row r="156" spans="1:10">
      <c r="A156" s="54"/>
      <c r="B156" s="50"/>
      <c r="C156" s="7" t="s">
        <v>181</v>
      </c>
      <c r="D156" s="7"/>
      <c r="E156" s="7" t="s">
        <v>29</v>
      </c>
      <c r="F156" s="53">
        <v>12</v>
      </c>
      <c r="G156" s="53"/>
      <c r="H156" s="53"/>
      <c r="I156" s="53"/>
      <c r="J156" s="70"/>
    </row>
    <row r="157" spans="1:10">
      <c r="A157" s="54"/>
      <c r="B157" s="50"/>
      <c r="C157" s="7" t="s">
        <v>182</v>
      </c>
      <c r="D157" s="7"/>
      <c r="E157" s="7" t="s">
        <v>29</v>
      </c>
      <c r="F157" s="53">
        <v>21</v>
      </c>
      <c r="G157" s="53"/>
      <c r="H157" s="53"/>
      <c r="I157" s="53"/>
      <c r="J157" s="70"/>
    </row>
    <row r="158" spans="1:10">
      <c r="A158" s="54"/>
      <c r="B158" s="50"/>
      <c r="C158" s="7" t="s">
        <v>183</v>
      </c>
      <c r="D158" s="7" t="s">
        <v>158</v>
      </c>
      <c r="E158" s="7"/>
      <c r="F158" s="53">
        <v>10</v>
      </c>
      <c r="G158" s="53"/>
      <c r="H158" s="53"/>
      <c r="I158" s="53"/>
      <c r="J158" s="70"/>
    </row>
    <row r="159" ht="24" spans="1:10">
      <c r="A159" s="54"/>
      <c r="B159" s="50"/>
      <c r="C159" s="7" t="s">
        <v>184</v>
      </c>
      <c r="D159" s="8" t="s">
        <v>185</v>
      </c>
      <c r="E159" s="7" t="s">
        <v>55</v>
      </c>
      <c r="F159" s="53">
        <v>2</v>
      </c>
      <c r="G159" s="53"/>
      <c r="H159" s="53"/>
      <c r="I159" s="53"/>
      <c r="J159" s="70"/>
    </row>
    <row r="160" ht="84" spans="1:10">
      <c r="A160" s="54"/>
      <c r="B160" s="50"/>
      <c r="C160" s="7" t="s">
        <v>186</v>
      </c>
      <c r="D160" s="8" t="s">
        <v>187</v>
      </c>
      <c r="E160" s="7" t="s">
        <v>55</v>
      </c>
      <c r="F160" s="53">
        <v>1</v>
      </c>
      <c r="G160" s="53"/>
      <c r="H160" s="53"/>
      <c r="I160" s="53"/>
      <c r="J160" s="70"/>
    </row>
    <row r="161" spans="1:10">
      <c r="A161" s="54"/>
      <c r="B161" s="50"/>
      <c r="C161" s="7" t="s">
        <v>174</v>
      </c>
      <c r="D161" s="7" t="s">
        <v>158</v>
      </c>
      <c r="E161" s="7" t="s">
        <v>29</v>
      </c>
      <c r="F161" s="53">
        <v>6</v>
      </c>
      <c r="G161" s="53"/>
      <c r="H161" s="53"/>
      <c r="I161" s="53"/>
      <c r="J161" s="70"/>
    </row>
    <row r="162" spans="1:10">
      <c r="A162" s="54"/>
      <c r="B162" s="50"/>
      <c r="C162" s="7" t="s">
        <v>174</v>
      </c>
      <c r="D162" s="7" t="s">
        <v>159</v>
      </c>
      <c r="E162" s="7" t="s">
        <v>29</v>
      </c>
      <c r="F162" s="53">
        <v>1</v>
      </c>
      <c r="G162" s="53"/>
      <c r="H162" s="53"/>
      <c r="I162" s="53"/>
      <c r="J162" s="70"/>
    </row>
    <row r="163" spans="1:10">
      <c r="A163" s="54"/>
      <c r="B163" s="50"/>
      <c r="C163" s="7" t="s">
        <v>188</v>
      </c>
      <c r="D163" s="7" t="s">
        <v>158</v>
      </c>
      <c r="E163" s="7" t="s">
        <v>29</v>
      </c>
      <c r="F163" s="53">
        <v>2</v>
      </c>
      <c r="G163" s="53"/>
      <c r="H163" s="53"/>
      <c r="I163" s="53"/>
      <c r="J163" s="70"/>
    </row>
    <row r="164" spans="1:10">
      <c r="A164" s="54"/>
      <c r="B164" s="50"/>
      <c r="C164" s="7" t="s">
        <v>189</v>
      </c>
      <c r="D164" s="7" t="s">
        <v>158</v>
      </c>
      <c r="E164" s="7" t="s">
        <v>29</v>
      </c>
      <c r="F164" s="53">
        <v>2</v>
      </c>
      <c r="G164" s="53"/>
      <c r="H164" s="53"/>
      <c r="I164" s="53"/>
      <c r="J164" s="70"/>
    </row>
    <row r="165" spans="1:10">
      <c r="A165" s="54"/>
      <c r="B165" s="50"/>
      <c r="C165" s="7" t="s">
        <v>189</v>
      </c>
      <c r="D165" s="7" t="s">
        <v>162</v>
      </c>
      <c r="E165" s="7" t="s">
        <v>29</v>
      </c>
      <c r="F165" s="53">
        <v>2</v>
      </c>
      <c r="G165" s="53"/>
      <c r="H165" s="53"/>
      <c r="I165" s="53"/>
      <c r="J165" s="70"/>
    </row>
    <row r="166" spans="1:10">
      <c r="A166" s="54"/>
      <c r="B166" s="50"/>
      <c r="C166" s="7" t="s">
        <v>190</v>
      </c>
      <c r="D166" s="7" t="s">
        <v>158</v>
      </c>
      <c r="E166" s="7" t="s">
        <v>29</v>
      </c>
      <c r="F166" s="53">
        <v>2</v>
      </c>
      <c r="G166" s="53"/>
      <c r="H166" s="53"/>
      <c r="I166" s="53"/>
      <c r="J166" s="70"/>
    </row>
    <row r="167" spans="1:10">
      <c r="A167" s="54"/>
      <c r="B167" s="50"/>
      <c r="C167" s="7" t="s">
        <v>191</v>
      </c>
      <c r="D167" s="7" t="s">
        <v>162</v>
      </c>
      <c r="E167" s="7" t="s">
        <v>29</v>
      </c>
      <c r="F167" s="53">
        <v>2</v>
      </c>
      <c r="G167" s="53"/>
      <c r="H167" s="53"/>
      <c r="I167" s="53"/>
      <c r="J167" s="70"/>
    </row>
    <row r="168" spans="1:10">
      <c r="A168" s="54"/>
      <c r="B168" s="50"/>
      <c r="C168" s="7" t="s">
        <v>192</v>
      </c>
      <c r="D168" s="7" t="s">
        <v>162</v>
      </c>
      <c r="E168" s="7" t="s">
        <v>29</v>
      </c>
      <c r="F168" s="53">
        <v>2</v>
      </c>
      <c r="G168" s="53"/>
      <c r="H168" s="53"/>
      <c r="I168" s="53"/>
      <c r="J168" s="70"/>
    </row>
    <row r="169" spans="1:10">
      <c r="A169" s="54"/>
      <c r="B169" s="50"/>
      <c r="C169" s="7" t="s">
        <v>193</v>
      </c>
      <c r="D169" s="7" t="s">
        <v>159</v>
      </c>
      <c r="E169" s="7" t="s">
        <v>29</v>
      </c>
      <c r="F169" s="53">
        <v>4</v>
      </c>
      <c r="G169" s="53"/>
      <c r="H169" s="53"/>
      <c r="I169" s="53"/>
      <c r="J169" s="70"/>
    </row>
    <row r="170" spans="1:10">
      <c r="A170" s="54"/>
      <c r="B170" s="50"/>
      <c r="C170" s="7" t="s">
        <v>191</v>
      </c>
      <c r="D170" s="7" t="s">
        <v>159</v>
      </c>
      <c r="E170" s="7" t="s">
        <v>29</v>
      </c>
      <c r="F170" s="53">
        <v>4</v>
      </c>
      <c r="G170" s="53"/>
      <c r="H170" s="53"/>
      <c r="I170" s="53"/>
      <c r="J170" s="70"/>
    </row>
    <row r="171" spans="1:10">
      <c r="A171" s="54"/>
      <c r="B171" s="50"/>
      <c r="C171" s="7" t="s">
        <v>188</v>
      </c>
      <c r="D171" s="7" t="s">
        <v>159</v>
      </c>
      <c r="E171" s="7" t="s">
        <v>29</v>
      </c>
      <c r="F171" s="53">
        <v>2</v>
      </c>
      <c r="G171" s="53"/>
      <c r="H171" s="53"/>
      <c r="I171" s="53"/>
      <c r="J171" s="70"/>
    </row>
    <row r="172" spans="1:10">
      <c r="A172" s="54"/>
      <c r="B172" s="50"/>
      <c r="C172" s="7" t="s">
        <v>194</v>
      </c>
      <c r="D172" s="7"/>
      <c r="E172" s="7" t="s">
        <v>29</v>
      </c>
      <c r="F172" s="53">
        <v>4</v>
      </c>
      <c r="G172" s="53"/>
      <c r="H172" s="53"/>
      <c r="I172" s="53"/>
      <c r="J172" s="70"/>
    </row>
    <row r="173" spans="1:10">
      <c r="A173" s="54"/>
      <c r="B173" s="50"/>
      <c r="C173" s="7" t="s">
        <v>195</v>
      </c>
      <c r="D173" s="7"/>
      <c r="E173" s="7" t="s">
        <v>29</v>
      </c>
      <c r="F173" s="53">
        <v>1</v>
      </c>
      <c r="G173" s="53"/>
      <c r="H173" s="53"/>
      <c r="I173" s="53"/>
      <c r="J173" s="70"/>
    </row>
    <row r="174" spans="1:10">
      <c r="A174" s="54"/>
      <c r="B174" s="50"/>
      <c r="C174" s="7" t="s">
        <v>196</v>
      </c>
      <c r="D174" s="7" t="s">
        <v>159</v>
      </c>
      <c r="E174" s="7" t="s">
        <v>29</v>
      </c>
      <c r="F174" s="53">
        <v>1</v>
      </c>
      <c r="G174" s="53"/>
      <c r="H174" s="53"/>
      <c r="I174" s="53"/>
      <c r="J174" s="70"/>
    </row>
    <row r="175" spans="1:10">
      <c r="A175" s="54"/>
      <c r="B175" s="50"/>
      <c r="C175" s="7" t="s">
        <v>197</v>
      </c>
      <c r="D175" s="7" t="s">
        <v>159</v>
      </c>
      <c r="E175" s="7" t="s">
        <v>29</v>
      </c>
      <c r="F175" s="53">
        <v>1</v>
      </c>
      <c r="G175" s="53"/>
      <c r="H175" s="53"/>
      <c r="I175" s="53"/>
      <c r="J175" s="70"/>
    </row>
    <row r="176" spans="1:10">
      <c r="A176" s="54"/>
      <c r="B176" s="50"/>
      <c r="C176" s="7" t="s">
        <v>198</v>
      </c>
      <c r="D176" s="7" t="s">
        <v>161</v>
      </c>
      <c r="E176" s="7" t="s">
        <v>29</v>
      </c>
      <c r="F176" s="53">
        <v>1</v>
      </c>
      <c r="G176" s="53"/>
      <c r="H176" s="53"/>
      <c r="I176" s="53"/>
      <c r="J176" s="70"/>
    </row>
    <row r="177" spans="1:10">
      <c r="A177" s="54"/>
      <c r="B177" s="50"/>
      <c r="C177" s="7" t="s">
        <v>199</v>
      </c>
      <c r="D177" s="7" t="s">
        <v>163</v>
      </c>
      <c r="E177" s="7" t="s">
        <v>29</v>
      </c>
      <c r="F177" s="53">
        <v>1</v>
      </c>
      <c r="G177" s="53"/>
      <c r="H177" s="53"/>
      <c r="I177" s="53"/>
      <c r="J177" s="70"/>
    </row>
    <row r="178" ht="15.15" spans="1:10">
      <c r="A178" s="58"/>
      <c r="B178" s="79"/>
      <c r="C178" s="74" t="s">
        <v>58</v>
      </c>
      <c r="D178" s="75"/>
      <c r="E178" s="75"/>
      <c r="F178" s="62"/>
      <c r="G178" s="62"/>
      <c r="H178" s="62"/>
      <c r="I178" s="62"/>
      <c r="J178" s="71"/>
    </row>
    <row r="179" ht="15.15" spans="2:5">
      <c r="B179" s="77"/>
      <c r="C179" s="5"/>
      <c r="D179" s="5"/>
      <c r="E179" s="5"/>
    </row>
    <row r="180" spans="1:10">
      <c r="A180" s="78">
        <v>4</v>
      </c>
      <c r="B180" s="66" t="s">
        <v>5</v>
      </c>
      <c r="C180" s="65" t="s">
        <v>6</v>
      </c>
      <c r="D180" s="65" t="s">
        <v>7</v>
      </c>
      <c r="E180" s="65" t="s">
        <v>8</v>
      </c>
      <c r="F180" s="66" t="s">
        <v>9</v>
      </c>
      <c r="G180" s="48" t="s">
        <v>10</v>
      </c>
      <c r="H180" s="48" t="s">
        <v>11</v>
      </c>
      <c r="I180" s="48" t="s">
        <v>12</v>
      </c>
      <c r="J180" s="69" t="s">
        <v>13</v>
      </c>
    </row>
    <row r="181" spans="1:10">
      <c r="A181" s="54"/>
      <c r="B181" s="80" t="s">
        <v>200</v>
      </c>
      <c r="C181" s="10" t="s">
        <v>160</v>
      </c>
      <c r="D181" s="7" t="s">
        <v>162</v>
      </c>
      <c r="E181" s="10" t="s">
        <v>17</v>
      </c>
      <c r="F181" s="7">
        <v>25</v>
      </c>
      <c r="G181" s="53"/>
      <c r="H181" s="53"/>
      <c r="I181" s="53"/>
      <c r="J181" s="70"/>
    </row>
    <row r="182" spans="1:10">
      <c r="A182" s="54"/>
      <c r="B182" s="81"/>
      <c r="C182" s="10" t="s">
        <v>160</v>
      </c>
      <c r="D182" s="10" t="s">
        <v>159</v>
      </c>
      <c r="E182" s="10" t="s">
        <v>17</v>
      </c>
      <c r="F182" s="7">
        <v>42</v>
      </c>
      <c r="G182" s="53"/>
      <c r="H182" s="53"/>
      <c r="I182" s="53"/>
      <c r="J182" s="70"/>
    </row>
    <row r="183" spans="1:10">
      <c r="A183" s="54"/>
      <c r="B183" s="81"/>
      <c r="C183" s="10" t="s">
        <v>160</v>
      </c>
      <c r="D183" s="10" t="s">
        <v>201</v>
      </c>
      <c r="E183" s="10" t="s">
        <v>17</v>
      </c>
      <c r="F183" s="7">
        <v>4</v>
      </c>
      <c r="G183" s="53"/>
      <c r="H183" s="53"/>
      <c r="I183" s="53"/>
      <c r="J183" s="70"/>
    </row>
    <row r="184" spans="1:10">
      <c r="A184" s="54"/>
      <c r="B184" s="81"/>
      <c r="C184" s="10" t="s">
        <v>160</v>
      </c>
      <c r="D184" s="10" t="s">
        <v>111</v>
      </c>
      <c r="E184" s="10" t="s">
        <v>17</v>
      </c>
      <c r="F184" s="7">
        <v>7</v>
      </c>
      <c r="G184" s="53"/>
      <c r="H184" s="53"/>
      <c r="I184" s="53"/>
      <c r="J184" s="70"/>
    </row>
    <row r="185" spans="1:10">
      <c r="A185" s="54"/>
      <c r="B185" s="81"/>
      <c r="C185" s="10" t="s">
        <v>160</v>
      </c>
      <c r="D185" s="10" t="s">
        <v>202</v>
      </c>
      <c r="E185" s="10" t="s">
        <v>17</v>
      </c>
      <c r="F185" s="7">
        <v>8</v>
      </c>
      <c r="G185" s="53"/>
      <c r="H185" s="53"/>
      <c r="I185" s="53"/>
      <c r="J185" s="70"/>
    </row>
    <row r="186" spans="1:10">
      <c r="A186" s="54"/>
      <c r="B186" s="81"/>
      <c r="C186" s="10" t="s">
        <v>160</v>
      </c>
      <c r="D186" s="10" t="s">
        <v>161</v>
      </c>
      <c r="E186" s="10" t="s">
        <v>17</v>
      </c>
      <c r="F186" s="7">
        <v>11</v>
      </c>
      <c r="G186" s="53"/>
      <c r="H186" s="53"/>
      <c r="I186" s="53"/>
      <c r="J186" s="70"/>
    </row>
    <row r="187" spans="1:10">
      <c r="A187" s="54"/>
      <c r="B187" s="81"/>
      <c r="C187" s="10" t="s">
        <v>160</v>
      </c>
      <c r="D187" s="10" t="s">
        <v>163</v>
      </c>
      <c r="E187" s="10" t="s">
        <v>17</v>
      </c>
      <c r="F187" s="7">
        <v>288</v>
      </c>
      <c r="G187" s="53"/>
      <c r="H187" s="53"/>
      <c r="I187" s="53"/>
      <c r="J187" s="70"/>
    </row>
    <row r="188" spans="1:10">
      <c r="A188" s="54"/>
      <c r="B188" s="81"/>
      <c r="C188" s="10" t="s">
        <v>160</v>
      </c>
      <c r="D188" s="10" t="s">
        <v>203</v>
      </c>
      <c r="E188" s="10" t="s">
        <v>17</v>
      </c>
      <c r="F188" s="7">
        <v>65</v>
      </c>
      <c r="G188" s="53"/>
      <c r="H188" s="53"/>
      <c r="I188" s="53"/>
      <c r="J188" s="70"/>
    </row>
    <row r="189" spans="1:10">
      <c r="A189" s="54"/>
      <c r="B189" s="81"/>
      <c r="C189" s="10" t="s">
        <v>160</v>
      </c>
      <c r="D189" s="10" t="s">
        <v>204</v>
      </c>
      <c r="E189" s="10" t="s">
        <v>17</v>
      </c>
      <c r="F189" s="7">
        <v>83</v>
      </c>
      <c r="G189" s="53"/>
      <c r="H189" s="53"/>
      <c r="I189" s="53"/>
      <c r="J189" s="70"/>
    </row>
    <row r="190" spans="1:10">
      <c r="A190" s="54"/>
      <c r="B190" s="81"/>
      <c r="C190" s="10" t="s">
        <v>160</v>
      </c>
      <c r="D190" s="10" t="s">
        <v>205</v>
      </c>
      <c r="E190" s="10" t="s">
        <v>17</v>
      </c>
      <c r="F190" s="7">
        <v>187</v>
      </c>
      <c r="G190" s="53"/>
      <c r="H190" s="53"/>
      <c r="I190" s="53"/>
      <c r="J190" s="70"/>
    </row>
    <row r="191" spans="1:10">
      <c r="A191" s="54"/>
      <c r="B191" s="81"/>
      <c r="C191" s="7" t="s">
        <v>164</v>
      </c>
      <c r="D191" s="7"/>
      <c r="E191" s="7" t="s">
        <v>165</v>
      </c>
      <c r="F191" s="7">
        <v>507</v>
      </c>
      <c r="G191" s="53"/>
      <c r="H191" s="53"/>
      <c r="I191" s="53"/>
      <c r="J191" s="70"/>
    </row>
    <row r="192" spans="1:10">
      <c r="A192" s="54"/>
      <c r="B192" s="81"/>
      <c r="C192" s="11" t="s">
        <v>166</v>
      </c>
      <c r="D192" s="12" t="s">
        <v>206</v>
      </c>
      <c r="E192" s="7" t="s">
        <v>168</v>
      </c>
      <c r="F192" s="7">
        <v>126</v>
      </c>
      <c r="G192" s="53"/>
      <c r="H192" s="53"/>
      <c r="I192" s="53"/>
      <c r="J192" s="70"/>
    </row>
    <row r="193" spans="1:10">
      <c r="A193" s="54"/>
      <c r="B193" s="81"/>
      <c r="C193" s="11" t="s">
        <v>166</v>
      </c>
      <c r="D193" s="11" t="s">
        <v>169</v>
      </c>
      <c r="E193" s="7" t="s">
        <v>170</v>
      </c>
      <c r="F193" s="7">
        <v>1436</v>
      </c>
      <c r="G193" s="53"/>
      <c r="H193" s="53"/>
      <c r="I193" s="53"/>
      <c r="J193" s="70"/>
    </row>
    <row r="194" ht="24" spans="1:10">
      <c r="A194" s="54"/>
      <c r="B194" s="81"/>
      <c r="C194" s="8" t="s">
        <v>207</v>
      </c>
      <c r="D194" s="7"/>
      <c r="E194" s="7" t="s">
        <v>29</v>
      </c>
      <c r="F194" s="7">
        <v>163</v>
      </c>
      <c r="G194" s="53"/>
      <c r="H194" s="53"/>
      <c r="I194" s="53"/>
      <c r="J194" s="70"/>
    </row>
    <row r="195" spans="1:10">
      <c r="A195" s="54"/>
      <c r="B195" s="81"/>
      <c r="C195" s="8" t="s">
        <v>208</v>
      </c>
      <c r="D195" s="7"/>
      <c r="E195" s="7" t="s">
        <v>29</v>
      </c>
      <c r="F195" s="7">
        <v>200</v>
      </c>
      <c r="G195" s="53"/>
      <c r="H195" s="53"/>
      <c r="I195" s="53"/>
      <c r="J195" s="70"/>
    </row>
    <row r="196" spans="1:10">
      <c r="A196" s="54"/>
      <c r="B196" s="81"/>
      <c r="C196" s="7" t="s">
        <v>209</v>
      </c>
      <c r="D196" s="7"/>
      <c r="E196" s="7" t="s">
        <v>29</v>
      </c>
      <c r="F196" s="7">
        <v>655</v>
      </c>
      <c r="G196" s="53"/>
      <c r="H196" s="53"/>
      <c r="I196" s="53"/>
      <c r="J196" s="70"/>
    </row>
    <row r="197" spans="1:10">
      <c r="A197" s="54"/>
      <c r="B197" s="81"/>
      <c r="C197" s="7" t="s">
        <v>210</v>
      </c>
      <c r="D197" s="10" t="s">
        <v>159</v>
      </c>
      <c r="E197" s="7" t="s">
        <v>29</v>
      </c>
      <c r="F197" s="7">
        <v>3</v>
      </c>
      <c r="G197" s="53"/>
      <c r="H197" s="53"/>
      <c r="I197" s="53"/>
      <c r="J197" s="70"/>
    </row>
    <row r="198" spans="1:10">
      <c r="A198" s="54"/>
      <c r="B198" s="81"/>
      <c r="C198" s="7" t="s">
        <v>211</v>
      </c>
      <c r="D198" s="10" t="s">
        <v>159</v>
      </c>
      <c r="E198" s="7" t="s">
        <v>29</v>
      </c>
      <c r="F198" s="7">
        <v>3</v>
      </c>
      <c r="G198" s="53"/>
      <c r="H198" s="53"/>
      <c r="I198" s="53"/>
      <c r="J198" s="70"/>
    </row>
    <row r="199" spans="1:10">
      <c r="A199" s="54"/>
      <c r="B199" s="81"/>
      <c r="C199" s="7" t="s">
        <v>212</v>
      </c>
      <c r="D199" s="10" t="s">
        <v>159</v>
      </c>
      <c r="E199" s="7" t="s">
        <v>29</v>
      </c>
      <c r="F199" s="7">
        <v>1</v>
      </c>
      <c r="G199" s="53"/>
      <c r="H199" s="53"/>
      <c r="I199" s="53"/>
      <c r="J199" s="70"/>
    </row>
    <row r="200" spans="1:10">
      <c r="A200" s="54"/>
      <c r="B200" s="81"/>
      <c r="C200" s="7" t="s">
        <v>193</v>
      </c>
      <c r="D200" s="10" t="s">
        <v>163</v>
      </c>
      <c r="E200" s="7" t="s">
        <v>29</v>
      </c>
      <c r="F200" s="7">
        <v>3</v>
      </c>
      <c r="G200" s="53"/>
      <c r="H200" s="53"/>
      <c r="I200" s="53"/>
      <c r="J200" s="70"/>
    </row>
    <row r="201" ht="24" spans="1:10">
      <c r="A201" s="54"/>
      <c r="B201" s="81"/>
      <c r="C201" s="7" t="s">
        <v>184</v>
      </c>
      <c r="D201" s="8" t="s">
        <v>213</v>
      </c>
      <c r="E201" s="7" t="s">
        <v>55</v>
      </c>
      <c r="F201" s="7">
        <v>2</v>
      </c>
      <c r="G201" s="53"/>
      <c r="H201" s="53"/>
      <c r="I201" s="53"/>
      <c r="J201" s="70"/>
    </row>
    <row r="202" ht="60" spans="1:10">
      <c r="A202" s="54"/>
      <c r="B202" s="81"/>
      <c r="C202" s="7" t="s">
        <v>186</v>
      </c>
      <c r="D202" s="8" t="s">
        <v>214</v>
      </c>
      <c r="E202" s="7" t="s">
        <v>55</v>
      </c>
      <c r="F202" s="7">
        <v>1</v>
      </c>
      <c r="G202" s="53"/>
      <c r="H202" s="53"/>
      <c r="I202" s="53"/>
      <c r="J202" s="70"/>
    </row>
    <row r="203" spans="1:10">
      <c r="A203" s="54"/>
      <c r="B203" s="81"/>
      <c r="C203" s="7" t="s">
        <v>174</v>
      </c>
      <c r="D203" s="7" t="s">
        <v>158</v>
      </c>
      <c r="E203" s="7" t="s">
        <v>29</v>
      </c>
      <c r="F203" s="7">
        <v>6</v>
      </c>
      <c r="G203" s="53"/>
      <c r="H203" s="53"/>
      <c r="I203" s="53"/>
      <c r="J203" s="70"/>
    </row>
    <row r="204" spans="1:10">
      <c r="A204" s="54"/>
      <c r="B204" s="81"/>
      <c r="C204" s="7" t="s">
        <v>174</v>
      </c>
      <c r="D204" s="7" t="s">
        <v>159</v>
      </c>
      <c r="E204" s="7" t="s">
        <v>29</v>
      </c>
      <c r="F204" s="7">
        <v>3</v>
      </c>
      <c r="G204" s="53"/>
      <c r="H204" s="53"/>
      <c r="I204" s="53"/>
      <c r="J204" s="70"/>
    </row>
    <row r="205" spans="1:10">
      <c r="A205" s="54"/>
      <c r="B205" s="81"/>
      <c r="C205" s="7" t="s">
        <v>188</v>
      </c>
      <c r="D205" s="7" t="s">
        <v>158</v>
      </c>
      <c r="E205" s="7" t="s">
        <v>29</v>
      </c>
      <c r="F205" s="7">
        <v>2</v>
      </c>
      <c r="G205" s="53"/>
      <c r="H205" s="53"/>
      <c r="I205" s="53"/>
      <c r="J205" s="70"/>
    </row>
    <row r="206" spans="1:10">
      <c r="A206" s="54"/>
      <c r="B206" s="81"/>
      <c r="C206" s="7" t="s">
        <v>189</v>
      </c>
      <c r="D206" s="7" t="s">
        <v>158</v>
      </c>
      <c r="E206" s="7" t="s">
        <v>29</v>
      </c>
      <c r="F206" s="7">
        <v>2</v>
      </c>
      <c r="G206" s="53"/>
      <c r="H206" s="53"/>
      <c r="I206" s="53"/>
      <c r="J206" s="70"/>
    </row>
    <row r="207" spans="1:10">
      <c r="A207" s="54"/>
      <c r="B207" s="81"/>
      <c r="C207" s="7" t="s">
        <v>189</v>
      </c>
      <c r="D207" s="7" t="s">
        <v>162</v>
      </c>
      <c r="E207" s="7" t="s">
        <v>29</v>
      </c>
      <c r="F207" s="7">
        <v>2</v>
      </c>
      <c r="G207" s="53"/>
      <c r="H207" s="53"/>
      <c r="I207" s="53"/>
      <c r="J207" s="70"/>
    </row>
    <row r="208" spans="1:10">
      <c r="A208" s="54"/>
      <c r="B208" s="81"/>
      <c r="C208" s="7" t="s">
        <v>190</v>
      </c>
      <c r="D208" s="7" t="s">
        <v>158</v>
      </c>
      <c r="E208" s="7" t="s">
        <v>29</v>
      </c>
      <c r="F208" s="7">
        <v>2</v>
      </c>
      <c r="G208" s="53"/>
      <c r="H208" s="53"/>
      <c r="I208" s="53"/>
      <c r="J208" s="70"/>
    </row>
    <row r="209" spans="1:10">
      <c r="A209" s="54"/>
      <c r="B209" s="81"/>
      <c r="C209" s="7" t="s">
        <v>191</v>
      </c>
      <c r="D209" s="7" t="s">
        <v>162</v>
      </c>
      <c r="E209" s="7" t="s">
        <v>29</v>
      </c>
      <c r="F209" s="7">
        <v>2</v>
      </c>
      <c r="G209" s="53"/>
      <c r="H209" s="53"/>
      <c r="I209" s="53"/>
      <c r="J209" s="70"/>
    </row>
    <row r="210" spans="1:10">
      <c r="A210" s="54"/>
      <c r="B210" s="81"/>
      <c r="C210" s="7" t="s">
        <v>215</v>
      </c>
      <c r="D210" s="7" t="s">
        <v>162</v>
      </c>
      <c r="E210" s="7" t="s">
        <v>29</v>
      </c>
      <c r="F210" s="7">
        <v>2</v>
      </c>
      <c r="G210" s="53"/>
      <c r="H210" s="53"/>
      <c r="I210" s="53"/>
      <c r="J210" s="70"/>
    </row>
    <row r="211" spans="1:10">
      <c r="A211" s="54"/>
      <c r="B211" s="81"/>
      <c r="C211" s="7" t="s">
        <v>215</v>
      </c>
      <c r="D211" s="7" t="s">
        <v>158</v>
      </c>
      <c r="E211" s="7" t="s">
        <v>29</v>
      </c>
      <c r="F211" s="7">
        <v>1</v>
      </c>
      <c r="G211" s="53"/>
      <c r="H211" s="53"/>
      <c r="I211" s="53"/>
      <c r="J211" s="70"/>
    </row>
    <row r="212" spans="1:10">
      <c r="A212" s="54"/>
      <c r="B212" s="81"/>
      <c r="C212" s="7" t="s">
        <v>192</v>
      </c>
      <c r="D212" s="7" t="s">
        <v>162</v>
      </c>
      <c r="E212" s="7" t="s">
        <v>29</v>
      </c>
      <c r="F212" s="7">
        <v>2</v>
      </c>
      <c r="G212" s="53"/>
      <c r="H212" s="53"/>
      <c r="I212" s="53"/>
      <c r="J212" s="70"/>
    </row>
    <row r="213" spans="1:10">
      <c r="A213" s="54"/>
      <c r="B213" s="81"/>
      <c r="C213" s="7" t="s">
        <v>193</v>
      </c>
      <c r="D213" s="7" t="s">
        <v>159</v>
      </c>
      <c r="E213" s="7" t="s">
        <v>29</v>
      </c>
      <c r="F213" s="7">
        <v>4</v>
      </c>
      <c r="G213" s="53"/>
      <c r="H213" s="53"/>
      <c r="I213" s="53"/>
      <c r="J213" s="70"/>
    </row>
    <row r="214" spans="1:10">
      <c r="A214" s="54"/>
      <c r="B214" s="81"/>
      <c r="C214" s="7" t="s">
        <v>191</v>
      </c>
      <c r="D214" s="7" t="s">
        <v>159</v>
      </c>
      <c r="E214" s="7" t="s">
        <v>29</v>
      </c>
      <c r="F214" s="7">
        <v>4</v>
      </c>
      <c r="G214" s="53"/>
      <c r="H214" s="53"/>
      <c r="I214" s="53"/>
      <c r="J214" s="70"/>
    </row>
    <row r="215" spans="1:10">
      <c r="A215" s="54"/>
      <c r="B215" s="81"/>
      <c r="C215" s="7" t="s">
        <v>188</v>
      </c>
      <c r="D215" s="7" t="s">
        <v>159</v>
      </c>
      <c r="E215" s="7" t="s">
        <v>29</v>
      </c>
      <c r="F215" s="7">
        <v>2</v>
      </c>
      <c r="G215" s="53"/>
      <c r="H215" s="53"/>
      <c r="I215" s="53"/>
      <c r="J215" s="70"/>
    </row>
    <row r="216" spans="1:10">
      <c r="A216" s="54"/>
      <c r="B216" s="81"/>
      <c r="C216" s="7" t="s">
        <v>194</v>
      </c>
      <c r="D216" s="7"/>
      <c r="E216" s="7" t="s">
        <v>29</v>
      </c>
      <c r="F216" s="7">
        <v>4</v>
      </c>
      <c r="G216" s="53"/>
      <c r="H216" s="53"/>
      <c r="I216" s="53"/>
      <c r="J216" s="70"/>
    </row>
    <row r="217" spans="1:10">
      <c r="A217" s="54"/>
      <c r="B217" s="81"/>
      <c r="C217" s="7" t="s">
        <v>195</v>
      </c>
      <c r="D217" s="7"/>
      <c r="E217" s="7" t="s">
        <v>29</v>
      </c>
      <c r="F217" s="7">
        <v>1</v>
      </c>
      <c r="G217" s="53"/>
      <c r="H217" s="53"/>
      <c r="I217" s="53"/>
      <c r="J217" s="70"/>
    </row>
    <row r="218" spans="1:10">
      <c r="A218" s="54"/>
      <c r="B218" s="81"/>
      <c r="C218" s="7" t="s">
        <v>196</v>
      </c>
      <c r="D218" s="7" t="s">
        <v>159</v>
      </c>
      <c r="E218" s="7" t="s">
        <v>29</v>
      </c>
      <c r="F218" s="7">
        <v>1</v>
      </c>
      <c r="G218" s="53"/>
      <c r="H218" s="53"/>
      <c r="I218" s="53"/>
      <c r="J218" s="70"/>
    </row>
    <row r="219" spans="1:10">
      <c r="A219" s="54"/>
      <c r="B219" s="81"/>
      <c r="C219" s="7" t="s">
        <v>197</v>
      </c>
      <c r="D219" s="7" t="s">
        <v>159</v>
      </c>
      <c r="E219" s="7" t="s">
        <v>29</v>
      </c>
      <c r="F219" s="7">
        <v>1</v>
      </c>
      <c r="G219" s="53"/>
      <c r="H219" s="53"/>
      <c r="I219" s="53"/>
      <c r="J219" s="70"/>
    </row>
    <row r="220" spans="1:10">
      <c r="A220" s="54"/>
      <c r="B220" s="81"/>
      <c r="C220" s="7" t="s">
        <v>199</v>
      </c>
      <c r="D220" s="7" t="s">
        <v>163</v>
      </c>
      <c r="E220" s="7" t="s">
        <v>29</v>
      </c>
      <c r="F220" s="7">
        <v>1</v>
      </c>
      <c r="G220" s="53"/>
      <c r="H220" s="53"/>
      <c r="I220" s="53"/>
      <c r="J220" s="70"/>
    </row>
    <row r="221" spans="1:10">
      <c r="A221" s="54"/>
      <c r="B221" s="81"/>
      <c r="C221" s="7" t="s">
        <v>216</v>
      </c>
      <c r="D221" s="7" t="s">
        <v>158</v>
      </c>
      <c r="E221" s="7" t="s">
        <v>29</v>
      </c>
      <c r="F221" s="7">
        <v>1</v>
      </c>
      <c r="G221" s="53"/>
      <c r="H221" s="53"/>
      <c r="I221" s="53"/>
      <c r="J221" s="70"/>
    </row>
    <row r="222" ht="15.15" spans="1:10">
      <c r="A222" s="58"/>
      <c r="B222" s="82"/>
      <c r="C222" s="74" t="s">
        <v>58</v>
      </c>
      <c r="D222" s="75"/>
      <c r="E222" s="75"/>
      <c r="F222" s="75"/>
      <c r="G222" s="62"/>
      <c r="H222" s="62"/>
      <c r="I222" s="62"/>
      <c r="J222" s="71"/>
    </row>
    <row r="223" ht="15.15" spans="2:6">
      <c r="B223" s="77"/>
      <c r="C223" s="5"/>
      <c r="D223" s="5"/>
      <c r="E223" s="5"/>
      <c r="F223" s="83"/>
    </row>
    <row r="224" spans="1:10">
      <c r="A224" s="63">
        <v>5</v>
      </c>
      <c r="B224" s="84" t="s">
        <v>5</v>
      </c>
      <c r="C224" s="65" t="s">
        <v>6</v>
      </c>
      <c r="D224" s="65" t="s">
        <v>7</v>
      </c>
      <c r="E224" s="65" t="s">
        <v>8</v>
      </c>
      <c r="F224" s="66" t="s">
        <v>9</v>
      </c>
      <c r="G224" s="48" t="s">
        <v>10</v>
      </c>
      <c r="H224" s="48" t="s">
        <v>11</v>
      </c>
      <c r="I224" s="48" t="s">
        <v>12</v>
      </c>
      <c r="J224" s="69" t="s">
        <v>13</v>
      </c>
    </row>
    <row r="225" spans="1:10">
      <c r="A225" s="67"/>
      <c r="B225" s="50" t="s">
        <v>217</v>
      </c>
      <c r="C225" s="7" t="s">
        <v>218</v>
      </c>
      <c r="D225" s="8" t="s">
        <v>219</v>
      </c>
      <c r="E225" s="7" t="s">
        <v>220</v>
      </c>
      <c r="F225" s="7">
        <v>13</v>
      </c>
      <c r="G225" s="53"/>
      <c r="H225" s="53"/>
      <c r="I225" s="53"/>
      <c r="J225" s="70"/>
    </row>
    <row r="226" spans="1:10">
      <c r="A226" s="67"/>
      <c r="B226" s="85"/>
      <c r="C226" s="7" t="s">
        <v>218</v>
      </c>
      <c r="D226" s="8" t="s">
        <v>221</v>
      </c>
      <c r="E226" s="7" t="s">
        <v>220</v>
      </c>
      <c r="F226" s="7">
        <v>91</v>
      </c>
      <c r="G226" s="53"/>
      <c r="H226" s="53"/>
      <c r="I226" s="53"/>
      <c r="J226" s="70"/>
    </row>
    <row r="227" spans="1:10">
      <c r="A227" s="67"/>
      <c r="B227" s="85"/>
      <c r="C227" s="7" t="s">
        <v>218</v>
      </c>
      <c r="D227" s="8" t="s">
        <v>222</v>
      </c>
      <c r="E227" s="7" t="s">
        <v>220</v>
      </c>
      <c r="F227" s="7">
        <v>619</v>
      </c>
      <c r="G227" s="53"/>
      <c r="H227" s="53"/>
      <c r="I227" s="53"/>
      <c r="J227" s="70"/>
    </row>
    <row r="228" spans="1:10">
      <c r="A228" s="67"/>
      <c r="B228" s="85"/>
      <c r="C228" s="7" t="s">
        <v>218</v>
      </c>
      <c r="D228" s="8" t="s">
        <v>223</v>
      </c>
      <c r="E228" s="7" t="s">
        <v>220</v>
      </c>
      <c r="F228" s="7">
        <v>78</v>
      </c>
      <c r="G228" s="53"/>
      <c r="H228" s="53"/>
      <c r="I228" s="53"/>
      <c r="J228" s="70"/>
    </row>
    <row r="229" spans="1:10">
      <c r="A229" s="67"/>
      <c r="B229" s="85"/>
      <c r="C229" s="7" t="s">
        <v>218</v>
      </c>
      <c r="D229" s="8" t="s">
        <v>224</v>
      </c>
      <c r="E229" s="7" t="s">
        <v>220</v>
      </c>
      <c r="F229" s="7">
        <v>1138</v>
      </c>
      <c r="G229" s="53"/>
      <c r="H229" s="53"/>
      <c r="I229" s="53"/>
      <c r="J229" s="70"/>
    </row>
    <row r="230" spans="1:10">
      <c r="A230" s="67"/>
      <c r="B230" s="85"/>
      <c r="C230" s="7" t="s">
        <v>218</v>
      </c>
      <c r="D230" s="8" t="s">
        <v>225</v>
      </c>
      <c r="E230" s="7" t="s">
        <v>220</v>
      </c>
      <c r="F230" s="7">
        <v>267</v>
      </c>
      <c r="G230" s="53"/>
      <c r="H230" s="53"/>
      <c r="I230" s="53"/>
      <c r="J230" s="70"/>
    </row>
    <row r="231" spans="1:10">
      <c r="A231" s="67"/>
      <c r="B231" s="85"/>
      <c r="C231" s="7" t="s">
        <v>218</v>
      </c>
      <c r="D231" s="8" t="s">
        <v>226</v>
      </c>
      <c r="E231" s="7" t="s">
        <v>220</v>
      </c>
      <c r="F231" s="7">
        <v>1465</v>
      </c>
      <c r="G231" s="53"/>
      <c r="H231" s="53"/>
      <c r="I231" s="53"/>
      <c r="J231" s="70"/>
    </row>
    <row r="232" spans="1:10">
      <c r="A232" s="67"/>
      <c r="B232" s="85"/>
      <c r="C232" s="7" t="s">
        <v>218</v>
      </c>
      <c r="D232" s="8" t="s">
        <v>227</v>
      </c>
      <c r="E232" s="7" t="s">
        <v>220</v>
      </c>
      <c r="F232" s="7">
        <v>535</v>
      </c>
      <c r="G232" s="53"/>
      <c r="H232" s="53"/>
      <c r="I232" s="53"/>
      <c r="J232" s="70"/>
    </row>
    <row r="233" spans="1:10">
      <c r="A233" s="67"/>
      <c r="B233" s="85"/>
      <c r="C233" s="7" t="s">
        <v>218</v>
      </c>
      <c r="D233" s="8" t="s">
        <v>228</v>
      </c>
      <c r="E233" s="7" t="s">
        <v>220</v>
      </c>
      <c r="F233" s="7">
        <v>50</v>
      </c>
      <c r="G233" s="53"/>
      <c r="H233" s="53"/>
      <c r="I233" s="53"/>
      <c r="J233" s="70"/>
    </row>
    <row r="234" spans="1:10">
      <c r="A234" s="67"/>
      <c r="B234" s="85"/>
      <c r="C234" s="7" t="s">
        <v>218</v>
      </c>
      <c r="D234" s="8" t="s">
        <v>229</v>
      </c>
      <c r="E234" s="7" t="s">
        <v>220</v>
      </c>
      <c r="F234" s="7">
        <v>138</v>
      </c>
      <c r="G234" s="53"/>
      <c r="H234" s="53"/>
      <c r="I234" s="53"/>
      <c r="J234" s="70"/>
    </row>
    <row r="235" spans="1:10">
      <c r="A235" s="67"/>
      <c r="B235" s="85"/>
      <c r="C235" s="7" t="s">
        <v>218</v>
      </c>
      <c r="D235" s="8" t="s">
        <v>230</v>
      </c>
      <c r="E235" s="7" t="s">
        <v>220</v>
      </c>
      <c r="F235" s="7">
        <v>52</v>
      </c>
      <c r="G235" s="53"/>
      <c r="H235" s="53"/>
      <c r="I235" s="53"/>
      <c r="J235" s="70"/>
    </row>
    <row r="236" spans="1:10">
      <c r="A236" s="67"/>
      <c r="B236" s="85"/>
      <c r="C236" s="7" t="s">
        <v>218</v>
      </c>
      <c r="D236" s="8" t="s">
        <v>231</v>
      </c>
      <c r="E236" s="7" t="s">
        <v>220</v>
      </c>
      <c r="F236" s="7">
        <v>394</v>
      </c>
      <c r="G236" s="53"/>
      <c r="H236" s="53"/>
      <c r="I236" s="53"/>
      <c r="J236" s="70"/>
    </row>
    <row r="237" spans="1:10">
      <c r="A237" s="67"/>
      <c r="B237" s="85"/>
      <c r="C237" s="7" t="s">
        <v>218</v>
      </c>
      <c r="D237" s="8" t="s">
        <v>232</v>
      </c>
      <c r="E237" s="7" t="s">
        <v>220</v>
      </c>
      <c r="F237" s="7">
        <v>12</v>
      </c>
      <c r="G237" s="53"/>
      <c r="H237" s="53"/>
      <c r="I237" s="53"/>
      <c r="J237" s="70"/>
    </row>
    <row r="238" spans="1:10">
      <c r="A238" s="67"/>
      <c r="B238" s="85"/>
      <c r="C238" s="7" t="s">
        <v>218</v>
      </c>
      <c r="D238" s="8" t="s">
        <v>233</v>
      </c>
      <c r="E238" s="7" t="s">
        <v>220</v>
      </c>
      <c r="F238" s="7">
        <v>416</v>
      </c>
      <c r="G238" s="53"/>
      <c r="H238" s="53"/>
      <c r="I238" s="53"/>
      <c r="J238" s="70"/>
    </row>
    <row r="239" spans="1:10">
      <c r="A239" s="67"/>
      <c r="B239" s="85"/>
      <c r="C239" s="7" t="s">
        <v>218</v>
      </c>
      <c r="D239" s="8" t="s">
        <v>227</v>
      </c>
      <c r="E239" s="7" t="s">
        <v>220</v>
      </c>
      <c r="F239" s="7">
        <v>516</v>
      </c>
      <c r="G239" s="53"/>
      <c r="H239" s="53"/>
      <c r="I239" s="53"/>
      <c r="J239" s="70"/>
    </row>
    <row r="240" spans="1:10">
      <c r="A240" s="67"/>
      <c r="B240" s="85"/>
      <c r="C240" s="7" t="s">
        <v>218</v>
      </c>
      <c r="D240" s="8" t="s">
        <v>234</v>
      </c>
      <c r="E240" s="7" t="s">
        <v>220</v>
      </c>
      <c r="F240" s="7">
        <v>30</v>
      </c>
      <c r="G240" s="53"/>
      <c r="H240" s="53"/>
      <c r="I240" s="53"/>
      <c r="J240" s="70"/>
    </row>
    <row r="241" spans="1:10">
      <c r="A241" s="67"/>
      <c r="B241" s="85"/>
      <c r="C241" s="7" t="s">
        <v>218</v>
      </c>
      <c r="D241" s="8" t="s">
        <v>235</v>
      </c>
      <c r="E241" s="7" t="s">
        <v>220</v>
      </c>
      <c r="F241" s="7">
        <v>407</v>
      </c>
      <c r="G241" s="53"/>
      <c r="H241" s="53"/>
      <c r="I241" s="53"/>
      <c r="J241" s="70"/>
    </row>
    <row r="242" spans="1:10">
      <c r="A242" s="67"/>
      <c r="B242" s="85"/>
      <c r="C242" s="7" t="s">
        <v>218</v>
      </c>
      <c r="D242" s="8" t="s">
        <v>236</v>
      </c>
      <c r="E242" s="7" t="s">
        <v>220</v>
      </c>
      <c r="F242" s="7">
        <v>67</v>
      </c>
      <c r="G242" s="53"/>
      <c r="H242" s="53"/>
      <c r="I242" s="53"/>
      <c r="J242" s="70"/>
    </row>
    <row r="243" spans="1:10">
      <c r="A243" s="67"/>
      <c r="B243" s="85"/>
      <c r="C243" s="7" t="s">
        <v>218</v>
      </c>
      <c r="D243" s="8" t="s">
        <v>237</v>
      </c>
      <c r="E243" s="7" t="s">
        <v>220</v>
      </c>
      <c r="F243" s="7">
        <v>177</v>
      </c>
      <c r="G243" s="53"/>
      <c r="H243" s="53"/>
      <c r="I243" s="53"/>
      <c r="J243" s="70"/>
    </row>
    <row r="244" spans="1:10">
      <c r="A244" s="67"/>
      <c r="B244" s="85"/>
      <c r="C244" s="7" t="s">
        <v>238</v>
      </c>
      <c r="D244" s="8">
        <v>1250</v>
      </c>
      <c r="E244" s="7" t="s">
        <v>220</v>
      </c>
      <c r="F244" s="7">
        <v>83</v>
      </c>
      <c r="G244" s="53"/>
      <c r="H244" s="53"/>
      <c r="I244" s="53"/>
      <c r="J244" s="70"/>
    </row>
    <row r="245" spans="1:10">
      <c r="A245" s="67"/>
      <c r="B245" s="85"/>
      <c r="C245" s="7" t="s">
        <v>238</v>
      </c>
      <c r="D245" s="8">
        <v>1000</v>
      </c>
      <c r="E245" s="7" t="s">
        <v>220</v>
      </c>
      <c r="F245" s="7">
        <v>7</v>
      </c>
      <c r="G245" s="53"/>
      <c r="H245" s="53"/>
      <c r="I245" s="53"/>
      <c r="J245" s="70"/>
    </row>
    <row r="246" spans="1:10">
      <c r="A246" s="67"/>
      <c r="B246" s="85"/>
      <c r="C246" s="7" t="s">
        <v>238</v>
      </c>
      <c r="D246" s="8">
        <v>1300</v>
      </c>
      <c r="E246" s="7" t="s">
        <v>220</v>
      </c>
      <c r="F246" s="7">
        <v>15</v>
      </c>
      <c r="G246" s="53"/>
      <c r="H246" s="53"/>
      <c r="I246" s="53"/>
      <c r="J246" s="70"/>
    </row>
    <row r="247" spans="1:10">
      <c r="A247" s="67"/>
      <c r="B247" s="85"/>
      <c r="C247" s="7" t="s">
        <v>238</v>
      </c>
      <c r="D247" s="8">
        <v>1100</v>
      </c>
      <c r="E247" s="7" t="s">
        <v>220</v>
      </c>
      <c r="F247" s="7">
        <v>31</v>
      </c>
      <c r="G247" s="53"/>
      <c r="H247" s="53"/>
      <c r="I247" s="53"/>
      <c r="J247" s="70"/>
    </row>
    <row r="248" spans="1:10">
      <c r="A248" s="67"/>
      <c r="B248" s="85"/>
      <c r="C248" s="7" t="s">
        <v>238</v>
      </c>
      <c r="D248" s="10">
        <v>900</v>
      </c>
      <c r="E248" s="7" t="s">
        <v>220</v>
      </c>
      <c r="F248" s="7">
        <v>12</v>
      </c>
      <c r="G248" s="53"/>
      <c r="H248" s="53"/>
      <c r="I248" s="53"/>
      <c r="J248" s="70"/>
    </row>
    <row r="249" spans="1:10">
      <c r="A249" s="67"/>
      <c r="B249" s="85"/>
      <c r="C249" s="7" t="s">
        <v>238</v>
      </c>
      <c r="D249" s="10">
        <v>800</v>
      </c>
      <c r="E249" s="7" t="s">
        <v>220</v>
      </c>
      <c r="F249" s="7">
        <v>9</v>
      </c>
      <c r="G249" s="53"/>
      <c r="H249" s="53"/>
      <c r="I249" s="53"/>
      <c r="J249" s="70"/>
    </row>
    <row r="250" spans="1:10">
      <c r="A250" s="67"/>
      <c r="B250" s="85"/>
      <c r="C250" s="7" t="s">
        <v>238</v>
      </c>
      <c r="D250" s="10">
        <v>750</v>
      </c>
      <c r="E250" s="7" t="s">
        <v>220</v>
      </c>
      <c r="F250" s="7">
        <v>6</v>
      </c>
      <c r="G250" s="53"/>
      <c r="H250" s="53"/>
      <c r="I250" s="53"/>
      <c r="J250" s="70"/>
    </row>
    <row r="251" spans="1:10">
      <c r="A251" s="67"/>
      <c r="B251" s="85"/>
      <c r="C251" s="7" t="s">
        <v>238</v>
      </c>
      <c r="D251" s="10">
        <v>710</v>
      </c>
      <c r="E251" s="7" t="s">
        <v>220</v>
      </c>
      <c r="F251" s="7">
        <v>19</v>
      </c>
      <c r="G251" s="53"/>
      <c r="H251" s="53"/>
      <c r="I251" s="53"/>
      <c r="J251" s="70"/>
    </row>
    <row r="252" spans="1:10">
      <c r="A252" s="67"/>
      <c r="B252" s="85"/>
      <c r="C252" s="7" t="s">
        <v>238</v>
      </c>
      <c r="D252" s="10">
        <v>610</v>
      </c>
      <c r="E252" s="7" t="s">
        <v>220</v>
      </c>
      <c r="F252" s="7">
        <v>17</v>
      </c>
      <c r="G252" s="53"/>
      <c r="H252" s="53"/>
      <c r="I252" s="53"/>
      <c r="J252" s="70"/>
    </row>
    <row r="253" spans="1:10">
      <c r="A253" s="67"/>
      <c r="B253" s="85"/>
      <c r="C253" s="7" t="s">
        <v>238</v>
      </c>
      <c r="D253" s="8">
        <v>1600</v>
      </c>
      <c r="E253" s="7" t="s">
        <v>220</v>
      </c>
      <c r="F253" s="7">
        <v>35</v>
      </c>
      <c r="G253" s="53"/>
      <c r="H253" s="53"/>
      <c r="I253" s="53"/>
      <c r="J253" s="70"/>
    </row>
    <row r="254" spans="1:10">
      <c r="A254" s="67"/>
      <c r="B254" s="85"/>
      <c r="C254" s="7" t="s">
        <v>218</v>
      </c>
      <c r="D254" s="10" t="s">
        <v>239</v>
      </c>
      <c r="E254" s="7" t="s">
        <v>220</v>
      </c>
      <c r="F254" s="7">
        <v>19</v>
      </c>
      <c r="G254" s="53"/>
      <c r="H254" s="53"/>
      <c r="I254" s="53"/>
      <c r="J254" s="70"/>
    </row>
    <row r="255" spans="1:10">
      <c r="A255" s="67"/>
      <c r="B255" s="85"/>
      <c r="C255" s="7" t="s">
        <v>218</v>
      </c>
      <c r="D255" s="10" t="s">
        <v>240</v>
      </c>
      <c r="E255" s="7" t="s">
        <v>220</v>
      </c>
      <c r="F255" s="7">
        <v>11</v>
      </c>
      <c r="G255" s="53"/>
      <c r="H255" s="53"/>
      <c r="I255" s="53"/>
      <c r="J255" s="70"/>
    </row>
    <row r="256" spans="1:10">
      <c r="A256" s="67"/>
      <c r="B256" s="85"/>
      <c r="C256" s="7" t="s">
        <v>218</v>
      </c>
      <c r="D256" s="10" t="s">
        <v>241</v>
      </c>
      <c r="E256" s="7" t="s">
        <v>220</v>
      </c>
      <c r="F256" s="7">
        <v>574</v>
      </c>
      <c r="G256" s="53"/>
      <c r="H256" s="53"/>
      <c r="I256" s="53"/>
      <c r="J256" s="70"/>
    </row>
    <row r="257" spans="1:10">
      <c r="A257" s="67"/>
      <c r="B257" s="85"/>
      <c r="C257" s="7" t="s">
        <v>218</v>
      </c>
      <c r="D257" s="10" t="s">
        <v>242</v>
      </c>
      <c r="E257" s="7" t="s">
        <v>220</v>
      </c>
      <c r="F257" s="7">
        <v>76</v>
      </c>
      <c r="G257" s="53"/>
      <c r="H257" s="53"/>
      <c r="I257" s="53"/>
      <c r="J257" s="70"/>
    </row>
    <row r="258" spans="1:10">
      <c r="A258" s="67"/>
      <c r="B258" s="85"/>
      <c r="C258" s="7" t="s">
        <v>218</v>
      </c>
      <c r="D258" s="10" t="s">
        <v>243</v>
      </c>
      <c r="E258" s="7" t="s">
        <v>220</v>
      </c>
      <c r="F258" s="7">
        <v>5</v>
      </c>
      <c r="G258" s="53"/>
      <c r="H258" s="53"/>
      <c r="I258" s="53"/>
      <c r="J258" s="70"/>
    </row>
    <row r="259" spans="1:10">
      <c r="A259" s="67"/>
      <c r="B259" s="85"/>
      <c r="C259" s="7" t="s">
        <v>218</v>
      </c>
      <c r="D259" s="10" t="s">
        <v>244</v>
      </c>
      <c r="E259" s="7" t="s">
        <v>220</v>
      </c>
      <c r="F259" s="7">
        <v>227</v>
      </c>
      <c r="G259" s="53"/>
      <c r="H259" s="53"/>
      <c r="I259" s="53"/>
      <c r="J259" s="70"/>
    </row>
    <row r="260" spans="1:10">
      <c r="A260" s="67"/>
      <c r="B260" s="85"/>
      <c r="C260" s="7" t="s">
        <v>218</v>
      </c>
      <c r="D260" s="10" t="s">
        <v>245</v>
      </c>
      <c r="E260" s="7" t="s">
        <v>220</v>
      </c>
      <c r="F260" s="7">
        <v>28</v>
      </c>
      <c r="G260" s="53"/>
      <c r="H260" s="53"/>
      <c r="I260" s="53"/>
      <c r="J260" s="70"/>
    </row>
    <row r="261" spans="1:10">
      <c r="A261" s="67"/>
      <c r="B261" s="85"/>
      <c r="C261" s="7" t="s">
        <v>218</v>
      </c>
      <c r="D261" s="10" t="s">
        <v>246</v>
      </c>
      <c r="E261" s="7" t="s">
        <v>220</v>
      </c>
      <c r="F261" s="7">
        <v>377</v>
      </c>
      <c r="G261" s="53"/>
      <c r="H261" s="53"/>
      <c r="I261" s="53"/>
      <c r="J261" s="70"/>
    </row>
    <row r="262" spans="1:10">
      <c r="A262" s="67"/>
      <c r="B262" s="85"/>
      <c r="C262" s="7" t="s">
        <v>218</v>
      </c>
      <c r="D262" s="10" t="s">
        <v>247</v>
      </c>
      <c r="E262" s="7" t="s">
        <v>220</v>
      </c>
      <c r="F262" s="7">
        <v>176</v>
      </c>
      <c r="G262" s="53"/>
      <c r="H262" s="53"/>
      <c r="I262" s="53"/>
      <c r="J262" s="70"/>
    </row>
    <row r="263" spans="1:10">
      <c r="A263" s="67"/>
      <c r="B263" s="85"/>
      <c r="C263" s="7" t="s">
        <v>218</v>
      </c>
      <c r="D263" s="10" t="s">
        <v>248</v>
      </c>
      <c r="E263" s="7" t="s">
        <v>220</v>
      </c>
      <c r="F263" s="7">
        <v>216</v>
      </c>
      <c r="G263" s="53"/>
      <c r="H263" s="53"/>
      <c r="I263" s="53"/>
      <c r="J263" s="70"/>
    </row>
    <row r="264" spans="1:10">
      <c r="A264" s="67"/>
      <c r="B264" s="85"/>
      <c r="C264" s="7" t="s">
        <v>218</v>
      </c>
      <c r="D264" s="10" t="s">
        <v>249</v>
      </c>
      <c r="E264" s="7" t="s">
        <v>220</v>
      </c>
      <c r="F264" s="7">
        <v>325</v>
      </c>
      <c r="G264" s="53"/>
      <c r="H264" s="53"/>
      <c r="I264" s="53"/>
      <c r="J264" s="70"/>
    </row>
    <row r="265" spans="1:10">
      <c r="A265" s="67"/>
      <c r="B265" s="85"/>
      <c r="C265" s="7" t="s">
        <v>218</v>
      </c>
      <c r="D265" s="8" t="s">
        <v>250</v>
      </c>
      <c r="E265" s="7" t="s">
        <v>220</v>
      </c>
      <c r="F265" s="7">
        <v>26</v>
      </c>
      <c r="G265" s="53"/>
      <c r="H265" s="53"/>
      <c r="I265" s="53"/>
      <c r="J265" s="70"/>
    </row>
    <row r="266" spans="1:10">
      <c r="A266" s="67"/>
      <c r="B266" s="85"/>
      <c r="C266" s="7" t="s">
        <v>218</v>
      </c>
      <c r="D266" s="10" t="s">
        <v>251</v>
      </c>
      <c r="E266" s="7" t="s">
        <v>220</v>
      </c>
      <c r="F266" s="7">
        <v>463</v>
      </c>
      <c r="G266" s="53"/>
      <c r="H266" s="53"/>
      <c r="I266" s="53"/>
      <c r="J266" s="70"/>
    </row>
    <row r="267" spans="1:10">
      <c r="A267" s="67"/>
      <c r="B267" s="85"/>
      <c r="C267" s="7" t="s">
        <v>218</v>
      </c>
      <c r="D267" s="10" t="s">
        <v>252</v>
      </c>
      <c r="E267" s="7" t="s">
        <v>220</v>
      </c>
      <c r="F267" s="7">
        <v>152</v>
      </c>
      <c r="G267" s="53"/>
      <c r="H267" s="53"/>
      <c r="I267" s="53"/>
      <c r="J267" s="70"/>
    </row>
    <row r="268" spans="1:10">
      <c r="A268" s="67"/>
      <c r="B268" s="85"/>
      <c r="C268" s="7" t="s">
        <v>218</v>
      </c>
      <c r="D268" s="10" t="s">
        <v>253</v>
      </c>
      <c r="E268" s="7" t="s">
        <v>220</v>
      </c>
      <c r="F268" s="8">
        <v>141</v>
      </c>
      <c r="G268" s="53"/>
      <c r="H268" s="53"/>
      <c r="I268" s="53"/>
      <c r="J268" s="70"/>
    </row>
    <row r="269" spans="1:10">
      <c r="A269" s="67"/>
      <c r="B269" s="85"/>
      <c r="C269" s="7" t="s">
        <v>218</v>
      </c>
      <c r="D269" s="8" t="s">
        <v>254</v>
      </c>
      <c r="E269" s="7" t="s">
        <v>220</v>
      </c>
      <c r="F269" s="8">
        <v>113</v>
      </c>
      <c r="G269" s="53"/>
      <c r="H269" s="53"/>
      <c r="I269" s="53"/>
      <c r="J269" s="70"/>
    </row>
    <row r="270" spans="1:10">
      <c r="A270" s="67"/>
      <c r="B270" s="85"/>
      <c r="C270" s="7" t="s">
        <v>218</v>
      </c>
      <c r="D270" s="10" t="s">
        <v>255</v>
      </c>
      <c r="E270" s="7" t="s">
        <v>220</v>
      </c>
      <c r="F270" s="8">
        <v>90</v>
      </c>
      <c r="G270" s="53"/>
      <c r="H270" s="53"/>
      <c r="I270" s="53"/>
      <c r="J270" s="70"/>
    </row>
    <row r="271" spans="1:10">
      <c r="A271" s="67"/>
      <c r="B271" s="85"/>
      <c r="C271" s="7" t="s">
        <v>218</v>
      </c>
      <c r="D271" s="10" t="s">
        <v>256</v>
      </c>
      <c r="E271" s="7" t="s">
        <v>220</v>
      </c>
      <c r="F271" s="8">
        <v>8</v>
      </c>
      <c r="G271" s="53"/>
      <c r="H271" s="53"/>
      <c r="I271" s="53"/>
      <c r="J271" s="70"/>
    </row>
    <row r="272" spans="1:10">
      <c r="A272" s="67"/>
      <c r="B272" s="85"/>
      <c r="C272" s="7" t="s">
        <v>218</v>
      </c>
      <c r="D272" s="10" t="s">
        <v>257</v>
      </c>
      <c r="E272" s="7" t="s">
        <v>220</v>
      </c>
      <c r="F272" s="8">
        <v>94</v>
      </c>
      <c r="G272" s="53"/>
      <c r="H272" s="53"/>
      <c r="I272" s="53"/>
      <c r="J272" s="70"/>
    </row>
    <row r="273" spans="1:10">
      <c r="A273" s="67"/>
      <c r="B273" s="85"/>
      <c r="C273" s="7" t="s">
        <v>218</v>
      </c>
      <c r="D273" s="10" t="s">
        <v>258</v>
      </c>
      <c r="E273" s="7" t="s">
        <v>220</v>
      </c>
      <c r="F273" s="8">
        <v>63</v>
      </c>
      <c r="G273" s="53"/>
      <c r="H273" s="53"/>
      <c r="I273" s="53"/>
      <c r="J273" s="70"/>
    </row>
    <row r="274" spans="1:10">
      <c r="A274" s="67"/>
      <c r="B274" s="85"/>
      <c r="C274" s="7" t="s">
        <v>218</v>
      </c>
      <c r="D274" s="10" t="s">
        <v>250</v>
      </c>
      <c r="E274" s="7" t="s">
        <v>220</v>
      </c>
      <c r="F274" s="8">
        <v>67</v>
      </c>
      <c r="G274" s="53"/>
      <c r="H274" s="53"/>
      <c r="I274" s="53"/>
      <c r="J274" s="70"/>
    </row>
    <row r="275" spans="1:10">
      <c r="A275" s="67"/>
      <c r="B275" s="85"/>
      <c r="C275" s="7" t="s">
        <v>218</v>
      </c>
      <c r="D275" s="10" t="s">
        <v>259</v>
      </c>
      <c r="E275" s="7" t="s">
        <v>220</v>
      </c>
      <c r="F275" s="8">
        <v>55</v>
      </c>
      <c r="G275" s="53"/>
      <c r="H275" s="53"/>
      <c r="I275" s="53"/>
      <c r="J275" s="70"/>
    </row>
    <row r="276" spans="1:10">
      <c r="A276" s="67"/>
      <c r="B276" s="85"/>
      <c r="C276" s="7" t="s">
        <v>218</v>
      </c>
      <c r="D276" s="10" t="s">
        <v>260</v>
      </c>
      <c r="E276" s="7" t="s">
        <v>220</v>
      </c>
      <c r="F276" s="8">
        <v>37</v>
      </c>
      <c r="G276" s="53"/>
      <c r="H276" s="53"/>
      <c r="I276" s="53"/>
      <c r="J276" s="70"/>
    </row>
    <row r="277" spans="1:10">
      <c r="A277" s="67"/>
      <c r="B277" s="85"/>
      <c r="C277" s="7" t="s">
        <v>218</v>
      </c>
      <c r="D277" s="10" t="s">
        <v>261</v>
      </c>
      <c r="E277" s="7" t="s">
        <v>220</v>
      </c>
      <c r="F277" s="8">
        <v>22</v>
      </c>
      <c r="G277" s="53"/>
      <c r="H277" s="53"/>
      <c r="I277" s="53"/>
      <c r="J277" s="70"/>
    </row>
    <row r="278" ht="58" customHeight="1" spans="1:10">
      <c r="A278" s="67"/>
      <c r="B278" s="85"/>
      <c r="C278" s="7" t="s">
        <v>262</v>
      </c>
      <c r="D278" s="8"/>
      <c r="E278" s="7" t="s">
        <v>220</v>
      </c>
      <c r="F278" s="8">
        <v>28</v>
      </c>
      <c r="G278" s="53"/>
      <c r="H278" s="53"/>
      <c r="I278" s="53"/>
      <c r="J278" s="70"/>
    </row>
    <row r="279" ht="24" spans="1:10">
      <c r="A279" s="67"/>
      <c r="B279" s="85"/>
      <c r="C279" s="7" t="s">
        <v>263</v>
      </c>
      <c r="D279" s="8" t="s">
        <v>264</v>
      </c>
      <c r="E279" s="7" t="s">
        <v>55</v>
      </c>
      <c r="F279" s="8">
        <v>2</v>
      </c>
      <c r="G279" s="53"/>
      <c r="H279" s="53"/>
      <c r="I279" s="53"/>
      <c r="J279" s="70"/>
    </row>
    <row r="280" spans="1:10">
      <c r="A280" s="67"/>
      <c r="B280" s="85"/>
      <c r="C280" s="7" t="s">
        <v>265</v>
      </c>
      <c r="D280" s="8" t="s">
        <v>221</v>
      </c>
      <c r="E280" s="7" t="s">
        <v>29</v>
      </c>
      <c r="F280" s="8">
        <v>1</v>
      </c>
      <c r="G280" s="53"/>
      <c r="H280" s="53"/>
      <c r="I280" s="53"/>
      <c r="J280" s="70"/>
    </row>
    <row r="281" spans="1:10">
      <c r="A281" s="67"/>
      <c r="B281" s="85"/>
      <c r="C281" s="7" t="s">
        <v>265</v>
      </c>
      <c r="D281" s="8" t="s">
        <v>222</v>
      </c>
      <c r="E281" s="7" t="s">
        <v>29</v>
      </c>
      <c r="F281" s="8">
        <v>3</v>
      </c>
      <c r="G281" s="53"/>
      <c r="H281" s="53"/>
      <c r="I281" s="53"/>
      <c r="J281" s="70"/>
    </row>
    <row r="282" spans="1:10">
      <c r="A282" s="67"/>
      <c r="B282" s="85"/>
      <c r="C282" s="7" t="s">
        <v>265</v>
      </c>
      <c r="D282" s="8" t="s">
        <v>225</v>
      </c>
      <c r="E282" s="7" t="s">
        <v>29</v>
      </c>
      <c r="F282" s="8">
        <v>1</v>
      </c>
      <c r="G282" s="53"/>
      <c r="H282" s="53"/>
      <c r="I282" s="53"/>
      <c r="J282" s="70"/>
    </row>
    <row r="283" spans="1:10">
      <c r="A283" s="67"/>
      <c r="B283" s="85"/>
      <c r="C283" s="7" t="s">
        <v>266</v>
      </c>
      <c r="D283" s="8" t="s">
        <v>267</v>
      </c>
      <c r="E283" s="7" t="s">
        <v>29</v>
      </c>
      <c r="F283" s="8">
        <v>19</v>
      </c>
      <c r="G283" s="53"/>
      <c r="H283" s="53"/>
      <c r="I283" s="53"/>
      <c r="J283" s="70"/>
    </row>
    <row r="284" spans="1:10">
      <c r="A284" s="67"/>
      <c r="B284" s="85"/>
      <c r="C284" s="7" t="s">
        <v>268</v>
      </c>
      <c r="D284" s="8" t="s">
        <v>221</v>
      </c>
      <c r="E284" s="7" t="s">
        <v>29</v>
      </c>
      <c r="F284" s="8">
        <v>5</v>
      </c>
      <c r="G284" s="53"/>
      <c r="H284" s="53"/>
      <c r="I284" s="53"/>
      <c r="J284" s="70"/>
    </row>
    <row r="285" ht="24" spans="1:10">
      <c r="A285" s="67"/>
      <c r="B285" s="85"/>
      <c r="C285" s="7" t="s">
        <v>263</v>
      </c>
      <c r="D285" s="8" t="s">
        <v>269</v>
      </c>
      <c r="E285" s="7" t="s">
        <v>55</v>
      </c>
      <c r="F285" s="8">
        <v>5</v>
      </c>
      <c r="G285" s="53"/>
      <c r="H285" s="53"/>
      <c r="I285" s="53"/>
      <c r="J285" s="70"/>
    </row>
    <row r="286" spans="1:10">
      <c r="A286" s="67"/>
      <c r="B286" s="85"/>
      <c r="C286" s="7" t="s">
        <v>265</v>
      </c>
      <c r="D286" s="8" t="s">
        <v>224</v>
      </c>
      <c r="E286" s="7" t="s">
        <v>29</v>
      </c>
      <c r="F286" s="8">
        <v>6</v>
      </c>
      <c r="G286" s="53"/>
      <c r="H286" s="53"/>
      <c r="I286" s="53"/>
      <c r="J286" s="70"/>
    </row>
    <row r="287" spans="1:10">
      <c r="A287" s="67"/>
      <c r="B287" s="85"/>
      <c r="C287" s="7" t="s">
        <v>268</v>
      </c>
      <c r="D287" s="8" t="s">
        <v>219</v>
      </c>
      <c r="E287" s="7" t="s">
        <v>29</v>
      </c>
      <c r="F287" s="8">
        <v>2</v>
      </c>
      <c r="G287" s="53"/>
      <c r="H287" s="53"/>
      <c r="I287" s="53"/>
      <c r="J287" s="70"/>
    </row>
    <row r="288" spans="1:10">
      <c r="A288" s="67"/>
      <c r="B288" s="85"/>
      <c r="C288" s="7" t="s">
        <v>266</v>
      </c>
      <c r="D288" s="8" t="s">
        <v>270</v>
      </c>
      <c r="E288" s="7" t="s">
        <v>29</v>
      </c>
      <c r="F288" s="8">
        <v>1</v>
      </c>
      <c r="G288" s="53"/>
      <c r="H288" s="53"/>
      <c r="I288" s="53"/>
      <c r="J288" s="70"/>
    </row>
    <row r="289" spans="1:10">
      <c r="A289" s="67"/>
      <c r="B289" s="85"/>
      <c r="C289" s="7" t="s">
        <v>266</v>
      </c>
      <c r="D289" s="8" t="s">
        <v>271</v>
      </c>
      <c r="E289" s="7" t="s">
        <v>29</v>
      </c>
      <c r="F289" s="8">
        <v>47</v>
      </c>
      <c r="G289" s="53"/>
      <c r="H289" s="53"/>
      <c r="I289" s="53"/>
      <c r="J289" s="70"/>
    </row>
    <row r="290" spans="1:10">
      <c r="A290" s="67"/>
      <c r="B290" s="85"/>
      <c r="C290" s="7" t="s">
        <v>265</v>
      </c>
      <c r="D290" s="8" t="s">
        <v>227</v>
      </c>
      <c r="E290" s="7" t="s">
        <v>29</v>
      </c>
      <c r="F290" s="8">
        <v>6</v>
      </c>
      <c r="G290" s="53"/>
      <c r="H290" s="53"/>
      <c r="I290" s="53"/>
      <c r="J290" s="70"/>
    </row>
    <row r="291" ht="60" spans="1:10">
      <c r="A291" s="67"/>
      <c r="B291" s="85"/>
      <c r="C291" s="7" t="s">
        <v>272</v>
      </c>
      <c r="D291" s="8" t="s">
        <v>273</v>
      </c>
      <c r="E291" s="7" t="s">
        <v>55</v>
      </c>
      <c r="F291" s="8">
        <v>4</v>
      </c>
      <c r="G291" s="53"/>
      <c r="H291" s="53"/>
      <c r="I291" s="53"/>
      <c r="J291" s="70"/>
    </row>
    <row r="292" ht="36" spans="1:10">
      <c r="A292" s="67"/>
      <c r="B292" s="85"/>
      <c r="C292" s="7" t="s">
        <v>272</v>
      </c>
      <c r="D292" s="8" t="s">
        <v>274</v>
      </c>
      <c r="E292" s="7" t="s">
        <v>55</v>
      </c>
      <c r="F292" s="8">
        <v>4</v>
      </c>
      <c r="G292" s="53"/>
      <c r="H292" s="53"/>
      <c r="I292" s="53"/>
      <c r="J292" s="70"/>
    </row>
    <row r="293" spans="1:10">
      <c r="A293" s="67"/>
      <c r="B293" s="85"/>
      <c r="C293" s="10" t="s">
        <v>275</v>
      </c>
      <c r="D293" s="8" t="s">
        <v>221</v>
      </c>
      <c r="E293" s="7" t="s">
        <v>29</v>
      </c>
      <c r="F293" s="8">
        <v>14</v>
      </c>
      <c r="G293" s="53"/>
      <c r="H293" s="53"/>
      <c r="I293" s="53"/>
      <c r="J293" s="70"/>
    </row>
    <row r="294" ht="36" spans="1:10">
      <c r="A294" s="67"/>
      <c r="B294" s="85"/>
      <c r="C294" s="7" t="s">
        <v>272</v>
      </c>
      <c r="D294" s="8" t="s">
        <v>276</v>
      </c>
      <c r="E294" s="7" t="s">
        <v>55</v>
      </c>
      <c r="F294" s="8">
        <v>1</v>
      </c>
      <c r="G294" s="53"/>
      <c r="H294" s="53"/>
      <c r="I294" s="53"/>
      <c r="J294" s="70"/>
    </row>
    <row r="295" spans="1:10">
      <c r="A295" s="67"/>
      <c r="B295" s="85"/>
      <c r="C295" s="10" t="s">
        <v>277</v>
      </c>
      <c r="D295" s="8" t="s">
        <v>278</v>
      </c>
      <c r="E295" s="7" t="s">
        <v>29</v>
      </c>
      <c r="F295" s="8">
        <v>11</v>
      </c>
      <c r="G295" s="53"/>
      <c r="H295" s="53"/>
      <c r="I295" s="53"/>
      <c r="J295" s="70"/>
    </row>
    <row r="296" spans="1:10">
      <c r="A296" s="67"/>
      <c r="B296" s="85"/>
      <c r="C296" s="10" t="s">
        <v>279</v>
      </c>
      <c r="D296" s="8" t="s">
        <v>280</v>
      </c>
      <c r="E296" s="7" t="s">
        <v>29</v>
      </c>
      <c r="F296" s="8">
        <v>11</v>
      </c>
      <c r="G296" s="53"/>
      <c r="H296" s="53"/>
      <c r="I296" s="53"/>
      <c r="J296" s="70"/>
    </row>
    <row r="297" spans="1:10">
      <c r="A297" s="67"/>
      <c r="B297" s="85"/>
      <c r="C297" s="10" t="s">
        <v>281</v>
      </c>
      <c r="D297" s="8" t="s">
        <v>278</v>
      </c>
      <c r="E297" s="7" t="s">
        <v>29</v>
      </c>
      <c r="F297" s="8">
        <v>11</v>
      </c>
      <c r="G297" s="53"/>
      <c r="H297" s="53"/>
      <c r="I297" s="53"/>
      <c r="J297" s="70"/>
    </row>
    <row r="298" ht="24" spans="1:10">
      <c r="A298" s="67"/>
      <c r="B298" s="85"/>
      <c r="C298" s="7" t="s">
        <v>282</v>
      </c>
      <c r="D298" s="8" t="s">
        <v>283</v>
      </c>
      <c r="E298" s="7" t="s">
        <v>55</v>
      </c>
      <c r="F298" s="8">
        <v>2</v>
      </c>
      <c r="G298" s="53"/>
      <c r="H298" s="53"/>
      <c r="I298" s="53"/>
      <c r="J298" s="70"/>
    </row>
    <row r="299" spans="1:10">
      <c r="A299" s="67"/>
      <c r="B299" s="85"/>
      <c r="C299" s="10" t="s">
        <v>265</v>
      </c>
      <c r="D299" s="8">
        <v>1250</v>
      </c>
      <c r="E299" s="7" t="s">
        <v>29</v>
      </c>
      <c r="F299" s="8">
        <v>1</v>
      </c>
      <c r="G299" s="53"/>
      <c r="H299" s="53"/>
      <c r="I299" s="53"/>
      <c r="J299" s="70"/>
    </row>
    <row r="300" spans="1:10">
      <c r="A300" s="67"/>
      <c r="B300" s="85"/>
      <c r="C300" s="10" t="s">
        <v>265</v>
      </c>
      <c r="D300" s="8" t="s">
        <v>226</v>
      </c>
      <c r="E300" s="7" t="s">
        <v>29</v>
      </c>
      <c r="F300" s="8">
        <v>2</v>
      </c>
      <c r="G300" s="53"/>
      <c r="H300" s="53"/>
      <c r="I300" s="53"/>
      <c r="J300" s="70"/>
    </row>
    <row r="301" spans="1:10">
      <c r="A301" s="67"/>
      <c r="B301" s="85"/>
      <c r="C301" s="10" t="s">
        <v>265</v>
      </c>
      <c r="D301" s="8" t="s">
        <v>237</v>
      </c>
      <c r="E301" s="7" t="s">
        <v>29</v>
      </c>
      <c r="F301" s="8">
        <v>8</v>
      </c>
      <c r="G301" s="53"/>
      <c r="H301" s="53"/>
      <c r="I301" s="53"/>
      <c r="J301" s="70"/>
    </row>
    <row r="302" spans="1:10">
      <c r="A302" s="67"/>
      <c r="B302" s="85"/>
      <c r="C302" s="10" t="s">
        <v>284</v>
      </c>
      <c r="D302" s="8">
        <v>1000</v>
      </c>
      <c r="E302" s="7" t="s">
        <v>29</v>
      </c>
      <c r="F302" s="8">
        <v>1</v>
      </c>
      <c r="G302" s="53"/>
      <c r="H302" s="53"/>
      <c r="I302" s="53"/>
      <c r="J302" s="70"/>
    </row>
    <row r="303" spans="1:10">
      <c r="A303" s="67"/>
      <c r="B303" s="85"/>
      <c r="C303" s="10" t="s">
        <v>284</v>
      </c>
      <c r="D303" s="8" t="s">
        <v>233</v>
      </c>
      <c r="E303" s="7" t="s">
        <v>29</v>
      </c>
      <c r="F303" s="8">
        <v>2</v>
      </c>
      <c r="G303" s="53"/>
      <c r="H303" s="53"/>
      <c r="I303" s="53"/>
      <c r="J303" s="70"/>
    </row>
    <row r="304" ht="24" spans="1:10">
      <c r="A304" s="67"/>
      <c r="B304" s="85"/>
      <c r="C304" s="10" t="s">
        <v>285</v>
      </c>
      <c r="D304" s="8" t="s">
        <v>286</v>
      </c>
      <c r="E304" s="7" t="s">
        <v>55</v>
      </c>
      <c r="F304" s="8">
        <v>2</v>
      </c>
      <c r="G304" s="53"/>
      <c r="H304" s="53"/>
      <c r="I304" s="53"/>
      <c r="J304" s="70"/>
    </row>
    <row r="305" ht="24" spans="1:10">
      <c r="A305" s="67"/>
      <c r="B305" s="85"/>
      <c r="C305" s="10" t="s">
        <v>287</v>
      </c>
      <c r="D305" s="8" t="s">
        <v>288</v>
      </c>
      <c r="E305" s="7" t="s">
        <v>55</v>
      </c>
      <c r="F305" s="8">
        <v>2</v>
      </c>
      <c r="G305" s="53"/>
      <c r="H305" s="53"/>
      <c r="I305" s="53"/>
      <c r="J305" s="70"/>
    </row>
    <row r="306" ht="36" spans="1:10">
      <c r="A306" s="67"/>
      <c r="B306" s="85"/>
      <c r="C306" s="10" t="s">
        <v>289</v>
      </c>
      <c r="D306" s="8" t="s">
        <v>290</v>
      </c>
      <c r="E306" s="7" t="s">
        <v>55</v>
      </c>
      <c r="F306" s="8">
        <v>1</v>
      </c>
      <c r="G306" s="53"/>
      <c r="H306" s="53"/>
      <c r="I306" s="53"/>
      <c r="J306" s="70"/>
    </row>
    <row r="307" ht="24" spans="1:10">
      <c r="A307" s="67"/>
      <c r="B307" s="85"/>
      <c r="C307" s="10" t="s">
        <v>291</v>
      </c>
      <c r="D307" s="8" t="s">
        <v>292</v>
      </c>
      <c r="E307" s="7" t="s">
        <v>55</v>
      </c>
      <c r="F307" s="8">
        <v>1</v>
      </c>
      <c r="G307" s="53"/>
      <c r="H307" s="53"/>
      <c r="I307" s="53"/>
      <c r="J307" s="70"/>
    </row>
    <row r="308" ht="24" spans="1:10">
      <c r="A308" s="67"/>
      <c r="B308" s="85"/>
      <c r="C308" s="10" t="s">
        <v>293</v>
      </c>
      <c r="D308" s="8" t="s">
        <v>294</v>
      </c>
      <c r="E308" s="7" t="s">
        <v>55</v>
      </c>
      <c r="F308" s="8">
        <v>1</v>
      </c>
      <c r="G308" s="53"/>
      <c r="H308" s="53"/>
      <c r="I308" s="53"/>
      <c r="J308" s="70"/>
    </row>
    <row r="309" ht="24" spans="1:10">
      <c r="A309" s="67"/>
      <c r="B309" s="85"/>
      <c r="C309" s="10" t="s">
        <v>295</v>
      </c>
      <c r="D309" s="8" t="s">
        <v>296</v>
      </c>
      <c r="E309" s="7"/>
      <c r="F309" s="8">
        <v>6</v>
      </c>
      <c r="G309" s="53"/>
      <c r="H309" s="53"/>
      <c r="I309" s="53"/>
      <c r="J309" s="70"/>
    </row>
    <row r="310" spans="1:10">
      <c r="A310" s="67"/>
      <c r="B310" s="85"/>
      <c r="C310" s="8" t="s">
        <v>265</v>
      </c>
      <c r="D310" s="8" t="s">
        <v>248</v>
      </c>
      <c r="E310" s="8" t="s">
        <v>29</v>
      </c>
      <c r="F310" s="8">
        <v>1</v>
      </c>
      <c r="G310" s="53"/>
      <c r="H310" s="53"/>
      <c r="I310" s="53"/>
      <c r="J310" s="70"/>
    </row>
    <row r="311" spans="1:10">
      <c r="A311" s="67"/>
      <c r="B311" s="85"/>
      <c r="C311" s="8" t="s">
        <v>297</v>
      </c>
      <c r="D311" s="8" t="s">
        <v>298</v>
      </c>
      <c r="E311" s="8" t="s">
        <v>29</v>
      </c>
      <c r="F311" s="8">
        <v>10</v>
      </c>
      <c r="G311" s="53"/>
      <c r="H311" s="53"/>
      <c r="I311" s="53"/>
      <c r="J311" s="70"/>
    </row>
    <row r="312" spans="1:10">
      <c r="A312" s="67"/>
      <c r="B312" s="85"/>
      <c r="C312" s="8" t="s">
        <v>299</v>
      </c>
      <c r="D312" s="8" t="s">
        <v>300</v>
      </c>
      <c r="E312" s="8" t="s">
        <v>29</v>
      </c>
      <c r="F312" s="8">
        <v>2</v>
      </c>
      <c r="G312" s="53"/>
      <c r="H312" s="53"/>
      <c r="I312" s="53"/>
      <c r="J312" s="70"/>
    </row>
    <row r="313" spans="1:10">
      <c r="A313" s="67"/>
      <c r="B313" s="85"/>
      <c r="C313" s="8" t="s">
        <v>301</v>
      </c>
      <c r="D313" s="8" t="s">
        <v>302</v>
      </c>
      <c r="E313" s="8" t="s">
        <v>29</v>
      </c>
      <c r="F313" s="8">
        <v>5</v>
      </c>
      <c r="G313" s="53"/>
      <c r="H313" s="53"/>
      <c r="I313" s="53"/>
      <c r="J313" s="70"/>
    </row>
    <row r="314" spans="1:10">
      <c r="A314" s="67"/>
      <c r="B314" s="85"/>
      <c r="C314" s="8" t="s">
        <v>303</v>
      </c>
      <c r="D314" s="8" t="s">
        <v>300</v>
      </c>
      <c r="E314" s="8" t="s">
        <v>29</v>
      </c>
      <c r="F314" s="8">
        <v>1</v>
      </c>
      <c r="G314" s="53"/>
      <c r="H314" s="53"/>
      <c r="I314" s="53"/>
      <c r="J314" s="70"/>
    </row>
    <row r="315" spans="1:10">
      <c r="A315" s="67"/>
      <c r="B315" s="85"/>
      <c r="C315" s="8" t="s">
        <v>284</v>
      </c>
      <c r="D315" s="8" t="s">
        <v>227</v>
      </c>
      <c r="E315" s="8" t="s">
        <v>29</v>
      </c>
      <c r="F315" s="8">
        <v>1</v>
      </c>
      <c r="G315" s="53"/>
      <c r="H315" s="53"/>
      <c r="I315" s="53"/>
      <c r="J315" s="70"/>
    </row>
    <row r="316" spans="1:10">
      <c r="A316" s="67"/>
      <c r="B316" s="85"/>
      <c r="C316" s="8" t="s">
        <v>304</v>
      </c>
      <c r="D316" s="8" t="s">
        <v>250</v>
      </c>
      <c r="E316" s="8" t="s">
        <v>29</v>
      </c>
      <c r="F316" s="8">
        <v>1</v>
      </c>
      <c r="G316" s="53"/>
      <c r="H316" s="53"/>
      <c r="I316" s="53"/>
      <c r="J316" s="70"/>
    </row>
    <row r="317" spans="1:10">
      <c r="A317" s="67"/>
      <c r="B317" s="85"/>
      <c r="C317" s="8" t="s">
        <v>266</v>
      </c>
      <c r="D317" s="8" t="s">
        <v>305</v>
      </c>
      <c r="E317" s="8" t="s">
        <v>29</v>
      </c>
      <c r="F317" s="8">
        <v>3</v>
      </c>
      <c r="G317" s="53"/>
      <c r="H317" s="53"/>
      <c r="I317" s="53"/>
      <c r="J317" s="70"/>
    </row>
    <row r="318" spans="1:10">
      <c r="A318" s="67"/>
      <c r="B318" s="85"/>
      <c r="C318" s="8" t="s">
        <v>306</v>
      </c>
      <c r="D318" s="8" t="s">
        <v>231</v>
      </c>
      <c r="E318" s="8" t="s">
        <v>29</v>
      </c>
      <c r="F318" s="8">
        <v>2</v>
      </c>
      <c r="G318" s="53"/>
      <c r="H318" s="53"/>
      <c r="I318" s="53"/>
      <c r="J318" s="70"/>
    </row>
    <row r="319" spans="1:10">
      <c r="A319" s="67"/>
      <c r="B319" s="85"/>
      <c r="C319" s="8" t="s">
        <v>304</v>
      </c>
      <c r="D319" s="8" t="s">
        <v>250</v>
      </c>
      <c r="E319" s="8" t="s">
        <v>29</v>
      </c>
      <c r="F319" s="8">
        <v>1</v>
      </c>
      <c r="G319" s="53"/>
      <c r="H319" s="53"/>
      <c r="I319" s="53"/>
      <c r="J319" s="70"/>
    </row>
    <row r="320" spans="1:10">
      <c r="A320" s="67"/>
      <c r="B320" s="85"/>
      <c r="C320" s="8" t="s">
        <v>307</v>
      </c>
      <c r="D320" s="8" t="s">
        <v>254</v>
      </c>
      <c r="E320" s="8" t="s">
        <v>29</v>
      </c>
      <c r="F320" s="8">
        <v>1</v>
      </c>
      <c r="G320" s="53"/>
      <c r="H320" s="53"/>
      <c r="I320" s="53"/>
      <c r="J320" s="70"/>
    </row>
    <row r="321" ht="36" spans="1:10">
      <c r="A321" s="67"/>
      <c r="B321" s="85"/>
      <c r="C321" s="8" t="s">
        <v>308</v>
      </c>
      <c r="D321" s="8" t="s">
        <v>309</v>
      </c>
      <c r="E321" s="8" t="s">
        <v>55</v>
      </c>
      <c r="F321" s="8">
        <v>1</v>
      </c>
      <c r="G321" s="53"/>
      <c r="H321" s="53"/>
      <c r="I321" s="53"/>
      <c r="J321" s="70"/>
    </row>
    <row r="322" ht="36" spans="1:10">
      <c r="A322" s="67"/>
      <c r="B322" s="85"/>
      <c r="C322" s="8" t="s">
        <v>310</v>
      </c>
      <c r="D322" s="8" t="s">
        <v>311</v>
      </c>
      <c r="E322" s="8" t="s">
        <v>55</v>
      </c>
      <c r="F322" s="8">
        <v>1</v>
      </c>
      <c r="G322" s="53"/>
      <c r="H322" s="53"/>
      <c r="I322" s="53"/>
      <c r="J322" s="70"/>
    </row>
    <row r="323" spans="1:10">
      <c r="A323" s="67"/>
      <c r="B323" s="85"/>
      <c r="C323" s="8" t="s">
        <v>307</v>
      </c>
      <c r="D323" s="8" t="s">
        <v>258</v>
      </c>
      <c r="E323" s="8" t="s">
        <v>29</v>
      </c>
      <c r="F323" s="8">
        <v>1</v>
      </c>
      <c r="G323" s="53"/>
      <c r="H323" s="53"/>
      <c r="I323" s="53"/>
      <c r="J323" s="70"/>
    </row>
    <row r="324" spans="1:10">
      <c r="A324" s="67"/>
      <c r="B324" s="85"/>
      <c r="C324" s="8" t="s">
        <v>265</v>
      </c>
      <c r="D324" s="8" t="s">
        <v>259</v>
      </c>
      <c r="E324" s="8" t="s">
        <v>29</v>
      </c>
      <c r="F324" s="8">
        <v>1</v>
      </c>
      <c r="G324" s="53"/>
      <c r="H324" s="53"/>
      <c r="I324" s="53"/>
      <c r="J324" s="70"/>
    </row>
    <row r="325" spans="1:10">
      <c r="A325" s="67"/>
      <c r="B325" s="85"/>
      <c r="C325" s="8" t="s">
        <v>301</v>
      </c>
      <c r="D325" s="8" t="s">
        <v>312</v>
      </c>
      <c r="E325" s="8" t="s">
        <v>29</v>
      </c>
      <c r="F325" s="8">
        <v>1</v>
      </c>
      <c r="G325" s="53"/>
      <c r="H325" s="53"/>
      <c r="I325" s="53"/>
      <c r="J325" s="70"/>
    </row>
    <row r="326" spans="1:10">
      <c r="A326" s="67"/>
      <c r="B326" s="85"/>
      <c r="C326" s="8" t="s">
        <v>265</v>
      </c>
      <c r="D326" s="8" t="s">
        <v>256</v>
      </c>
      <c r="E326" s="8" t="s">
        <v>29</v>
      </c>
      <c r="F326" s="8">
        <v>1</v>
      </c>
      <c r="G326" s="53"/>
      <c r="H326" s="53"/>
      <c r="I326" s="53"/>
      <c r="J326" s="70"/>
    </row>
    <row r="327" ht="36" spans="1:10">
      <c r="A327" s="67"/>
      <c r="B327" s="85"/>
      <c r="C327" s="8" t="s">
        <v>313</v>
      </c>
      <c r="D327" s="8" t="s">
        <v>314</v>
      </c>
      <c r="E327" s="8" t="s">
        <v>55</v>
      </c>
      <c r="F327" s="8">
        <v>1</v>
      </c>
      <c r="G327" s="53"/>
      <c r="H327" s="53"/>
      <c r="I327" s="53"/>
      <c r="J327" s="70"/>
    </row>
    <row r="328" spans="1:10">
      <c r="A328" s="67"/>
      <c r="B328" s="85"/>
      <c r="C328" s="8" t="s">
        <v>307</v>
      </c>
      <c r="D328" s="8" t="s">
        <v>243</v>
      </c>
      <c r="E328" s="8" t="s">
        <v>29</v>
      </c>
      <c r="F328" s="8">
        <v>1</v>
      </c>
      <c r="G328" s="53"/>
      <c r="H328" s="53"/>
      <c r="I328" s="53"/>
      <c r="J328" s="70"/>
    </row>
    <row r="329" spans="1:10">
      <c r="A329" s="67"/>
      <c r="B329" s="85"/>
      <c r="C329" s="8" t="s">
        <v>284</v>
      </c>
      <c r="D329" s="8" t="s">
        <v>315</v>
      </c>
      <c r="E329" s="8" t="s">
        <v>29</v>
      </c>
      <c r="F329" s="8">
        <v>1</v>
      </c>
      <c r="G329" s="53"/>
      <c r="H329" s="53"/>
      <c r="I329" s="53"/>
      <c r="J329" s="70"/>
    </row>
    <row r="330" ht="36" spans="1:10">
      <c r="A330" s="67"/>
      <c r="B330" s="85"/>
      <c r="C330" s="8" t="s">
        <v>316</v>
      </c>
      <c r="D330" s="8" t="s">
        <v>317</v>
      </c>
      <c r="E330" s="8" t="s">
        <v>55</v>
      </c>
      <c r="F330" s="8">
        <v>1</v>
      </c>
      <c r="G330" s="53"/>
      <c r="H330" s="53"/>
      <c r="I330" s="53"/>
      <c r="J330" s="70"/>
    </row>
    <row r="331" spans="1:10">
      <c r="A331" s="67"/>
      <c r="B331" s="85"/>
      <c r="C331" s="8" t="s">
        <v>307</v>
      </c>
      <c r="D331" s="8" t="s">
        <v>246</v>
      </c>
      <c r="E331" s="8" t="s">
        <v>29</v>
      </c>
      <c r="F331" s="8">
        <v>1</v>
      </c>
      <c r="G331" s="53"/>
      <c r="H331" s="53"/>
      <c r="I331" s="53"/>
      <c r="J331" s="70"/>
    </row>
    <row r="332" spans="1:10">
      <c r="A332" s="67"/>
      <c r="B332" s="85"/>
      <c r="C332" s="8" t="s">
        <v>284</v>
      </c>
      <c r="D332" s="8" t="s">
        <v>250</v>
      </c>
      <c r="E332" s="8" t="s">
        <v>29</v>
      </c>
      <c r="F332" s="8">
        <v>1</v>
      </c>
      <c r="G332" s="53"/>
      <c r="H332" s="53"/>
      <c r="I332" s="53"/>
      <c r="J332" s="70"/>
    </row>
    <row r="333" spans="1:10">
      <c r="A333" s="67"/>
      <c r="B333" s="85"/>
      <c r="C333" s="8" t="s">
        <v>318</v>
      </c>
      <c r="D333" s="8" t="s">
        <v>319</v>
      </c>
      <c r="E333" s="8" t="s">
        <v>29</v>
      </c>
      <c r="F333" s="8">
        <v>1</v>
      </c>
      <c r="G333" s="53"/>
      <c r="H333" s="53"/>
      <c r="I333" s="53"/>
      <c r="J333" s="70"/>
    </row>
    <row r="334" ht="48" spans="1:10">
      <c r="A334" s="67"/>
      <c r="B334" s="85"/>
      <c r="C334" s="8" t="s">
        <v>320</v>
      </c>
      <c r="D334" s="8" t="s">
        <v>321</v>
      </c>
      <c r="E334" s="8" t="s">
        <v>55</v>
      </c>
      <c r="F334" s="8">
        <v>1</v>
      </c>
      <c r="G334" s="53"/>
      <c r="H334" s="53"/>
      <c r="I334" s="53"/>
      <c r="J334" s="70"/>
    </row>
    <row r="335" spans="1:10">
      <c r="A335" s="67"/>
      <c r="B335" s="85"/>
      <c r="C335" s="8" t="s">
        <v>265</v>
      </c>
      <c r="D335" s="8" t="s">
        <v>232</v>
      </c>
      <c r="E335" s="8" t="s">
        <v>29</v>
      </c>
      <c r="F335" s="8">
        <v>1</v>
      </c>
      <c r="G335" s="53"/>
      <c r="H335" s="53"/>
      <c r="I335" s="53"/>
      <c r="J335" s="70"/>
    </row>
    <row r="336" ht="36" spans="1:10">
      <c r="A336" s="67"/>
      <c r="B336" s="85"/>
      <c r="C336" s="8" t="s">
        <v>322</v>
      </c>
      <c r="D336" s="8" t="s">
        <v>323</v>
      </c>
      <c r="E336" s="8" t="s">
        <v>55</v>
      </c>
      <c r="F336" s="8">
        <v>2</v>
      </c>
      <c r="G336" s="53"/>
      <c r="H336" s="53"/>
      <c r="I336" s="53"/>
      <c r="J336" s="70"/>
    </row>
    <row r="337" ht="36" spans="1:10">
      <c r="A337" s="67"/>
      <c r="B337" s="85"/>
      <c r="C337" s="8" t="s">
        <v>324</v>
      </c>
      <c r="D337" s="8" t="s">
        <v>325</v>
      </c>
      <c r="E337" s="8" t="s">
        <v>55</v>
      </c>
      <c r="F337" s="8">
        <v>1</v>
      </c>
      <c r="G337" s="53"/>
      <c r="H337" s="53"/>
      <c r="I337" s="53"/>
      <c r="J337" s="70"/>
    </row>
    <row r="338" spans="1:10">
      <c r="A338" s="67"/>
      <c r="B338" s="85"/>
      <c r="C338" s="8" t="s">
        <v>307</v>
      </c>
      <c r="D338" s="8" t="s">
        <v>315</v>
      </c>
      <c r="E338" s="8" t="s">
        <v>29</v>
      </c>
      <c r="F338" s="8">
        <v>3</v>
      </c>
      <c r="G338" s="53"/>
      <c r="H338" s="53"/>
      <c r="I338" s="53"/>
      <c r="J338" s="70"/>
    </row>
    <row r="339" ht="24" spans="1:10">
      <c r="A339" s="67"/>
      <c r="B339" s="85"/>
      <c r="C339" s="8" t="s">
        <v>326</v>
      </c>
      <c r="D339" s="8" t="s">
        <v>327</v>
      </c>
      <c r="E339" s="8"/>
      <c r="F339" s="8">
        <v>3</v>
      </c>
      <c r="G339" s="53"/>
      <c r="H339" s="53"/>
      <c r="I339" s="53"/>
      <c r="J339" s="70"/>
    </row>
    <row r="340" spans="1:10">
      <c r="A340" s="67"/>
      <c r="B340" s="85"/>
      <c r="C340" s="8" t="s">
        <v>265</v>
      </c>
      <c r="D340" s="8" t="s">
        <v>233</v>
      </c>
      <c r="E340" s="8" t="s">
        <v>29</v>
      </c>
      <c r="F340" s="8">
        <v>1</v>
      </c>
      <c r="G340" s="53"/>
      <c r="H340" s="53"/>
      <c r="I340" s="53"/>
      <c r="J340" s="70"/>
    </row>
    <row r="341" spans="1:10">
      <c r="A341" s="67"/>
      <c r="B341" s="85"/>
      <c r="C341" s="8" t="s">
        <v>306</v>
      </c>
      <c r="D341" s="8" t="s">
        <v>261</v>
      </c>
      <c r="E341" s="8" t="s">
        <v>29</v>
      </c>
      <c r="F341" s="8">
        <v>7</v>
      </c>
      <c r="G341" s="53"/>
      <c r="H341" s="53"/>
      <c r="I341" s="53"/>
      <c r="J341" s="70"/>
    </row>
    <row r="342" spans="1:10">
      <c r="A342" s="67"/>
      <c r="B342" s="85"/>
      <c r="C342" s="8" t="s">
        <v>301</v>
      </c>
      <c r="D342" s="8" t="s">
        <v>298</v>
      </c>
      <c r="E342" s="8" t="s">
        <v>29</v>
      </c>
      <c r="F342" s="8">
        <v>21</v>
      </c>
      <c r="G342" s="53"/>
      <c r="H342" s="53"/>
      <c r="I342" s="53"/>
      <c r="J342" s="70"/>
    </row>
    <row r="343" spans="1:10">
      <c r="A343" s="67"/>
      <c r="B343" s="85"/>
      <c r="C343" s="8" t="s">
        <v>304</v>
      </c>
      <c r="D343" s="8" t="s">
        <v>244</v>
      </c>
      <c r="E343" s="8" t="s">
        <v>29</v>
      </c>
      <c r="F343" s="8">
        <v>2</v>
      </c>
      <c r="G343" s="53"/>
      <c r="H343" s="53"/>
      <c r="I343" s="53"/>
      <c r="J343" s="70"/>
    </row>
    <row r="344" spans="1:10">
      <c r="A344" s="67"/>
      <c r="B344" s="85"/>
      <c r="C344" s="8" t="s">
        <v>265</v>
      </c>
      <c r="D344" s="8" t="s">
        <v>257</v>
      </c>
      <c r="E344" s="8" t="s">
        <v>29</v>
      </c>
      <c r="F344" s="8">
        <v>1</v>
      </c>
      <c r="G344" s="53"/>
      <c r="H344" s="53"/>
      <c r="I344" s="53"/>
      <c r="J344" s="70"/>
    </row>
    <row r="345" ht="36" spans="1:10">
      <c r="A345" s="67"/>
      <c r="B345" s="85"/>
      <c r="C345" s="8" t="s">
        <v>328</v>
      </c>
      <c r="D345" s="8" t="s">
        <v>329</v>
      </c>
      <c r="E345" s="8" t="s">
        <v>55</v>
      </c>
      <c r="F345" s="8">
        <v>2</v>
      </c>
      <c r="G345" s="53"/>
      <c r="H345" s="53"/>
      <c r="I345" s="53"/>
      <c r="J345" s="70"/>
    </row>
    <row r="346" ht="36" spans="1:10">
      <c r="A346" s="67"/>
      <c r="B346" s="85"/>
      <c r="C346" s="8" t="s">
        <v>308</v>
      </c>
      <c r="D346" s="8" t="s">
        <v>330</v>
      </c>
      <c r="E346" s="8" t="s">
        <v>55</v>
      </c>
      <c r="F346" s="8">
        <v>1</v>
      </c>
      <c r="G346" s="53"/>
      <c r="H346" s="53"/>
      <c r="I346" s="53"/>
      <c r="J346" s="70"/>
    </row>
    <row r="347" spans="1:10">
      <c r="A347" s="67"/>
      <c r="B347" s="85"/>
      <c r="C347" s="8" t="s">
        <v>304</v>
      </c>
      <c r="D347" s="8" t="s">
        <v>241</v>
      </c>
      <c r="E347" s="8" t="s">
        <v>29</v>
      </c>
      <c r="F347" s="8">
        <v>1</v>
      </c>
      <c r="G347" s="53"/>
      <c r="H347" s="53"/>
      <c r="I347" s="53"/>
      <c r="J347" s="70"/>
    </row>
    <row r="348" spans="1:10">
      <c r="A348" s="67"/>
      <c r="B348" s="85"/>
      <c r="C348" s="8" t="s">
        <v>306</v>
      </c>
      <c r="D348" s="8" t="s">
        <v>331</v>
      </c>
      <c r="E348" s="8" t="s">
        <v>29</v>
      </c>
      <c r="F348" s="8">
        <v>14</v>
      </c>
      <c r="G348" s="53"/>
      <c r="H348" s="53"/>
      <c r="I348" s="53"/>
      <c r="J348" s="70"/>
    </row>
    <row r="349" ht="36" spans="1:10">
      <c r="A349" s="67"/>
      <c r="B349" s="85"/>
      <c r="C349" s="8" t="s">
        <v>332</v>
      </c>
      <c r="D349" s="8" t="s">
        <v>333</v>
      </c>
      <c r="E349" s="8" t="s">
        <v>55</v>
      </c>
      <c r="F349" s="8">
        <v>1</v>
      </c>
      <c r="G349" s="53"/>
      <c r="H349" s="53"/>
      <c r="I349" s="53"/>
      <c r="J349" s="70"/>
    </row>
    <row r="350" ht="36" spans="1:10">
      <c r="A350" s="67"/>
      <c r="B350" s="85"/>
      <c r="C350" s="8" t="s">
        <v>334</v>
      </c>
      <c r="D350" s="8" t="s">
        <v>335</v>
      </c>
      <c r="E350" s="8" t="s">
        <v>55</v>
      </c>
      <c r="F350" s="8">
        <v>3</v>
      </c>
      <c r="G350" s="53"/>
      <c r="H350" s="53"/>
      <c r="I350" s="53"/>
      <c r="J350" s="70"/>
    </row>
    <row r="351" ht="36" spans="1:10">
      <c r="A351" s="67"/>
      <c r="B351" s="85"/>
      <c r="C351" s="8" t="s">
        <v>336</v>
      </c>
      <c r="D351" s="8" t="s">
        <v>337</v>
      </c>
      <c r="E351" s="8" t="s">
        <v>55</v>
      </c>
      <c r="F351" s="8">
        <v>1</v>
      </c>
      <c r="G351" s="53"/>
      <c r="H351" s="53"/>
      <c r="I351" s="53"/>
      <c r="J351" s="70"/>
    </row>
    <row r="352" spans="1:10">
      <c r="A352" s="67"/>
      <c r="B352" s="85"/>
      <c r="C352" s="8" t="s">
        <v>265</v>
      </c>
      <c r="D352" s="8" t="s">
        <v>223</v>
      </c>
      <c r="E352" s="8" t="s">
        <v>29</v>
      </c>
      <c r="F352" s="8">
        <v>1</v>
      </c>
      <c r="G352" s="53"/>
      <c r="H352" s="53"/>
      <c r="I352" s="53"/>
      <c r="J352" s="70"/>
    </row>
    <row r="353" ht="36" spans="1:10">
      <c r="A353" s="67"/>
      <c r="B353" s="85"/>
      <c r="C353" s="8" t="s">
        <v>338</v>
      </c>
      <c r="D353" s="8" t="s">
        <v>339</v>
      </c>
      <c r="E353" s="8" t="s">
        <v>55</v>
      </c>
      <c r="F353" s="8">
        <v>1</v>
      </c>
      <c r="G353" s="53"/>
      <c r="H353" s="53"/>
      <c r="I353" s="53"/>
      <c r="J353" s="70"/>
    </row>
    <row r="354" ht="48" spans="1:10">
      <c r="A354" s="67"/>
      <c r="B354" s="85"/>
      <c r="C354" s="8" t="s">
        <v>340</v>
      </c>
      <c r="D354" s="8" t="s">
        <v>341</v>
      </c>
      <c r="E354" s="8" t="s">
        <v>55</v>
      </c>
      <c r="F354" s="8">
        <v>2</v>
      </c>
      <c r="G354" s="53"/>
      <c r="H354" s="53"/>
      <c r="I354" s="53"/>
      <c r="J354" s="70"/>
    </row>
    <row r="355" spans="1:10">
      <c r="A355" s="67"/>
      <c r="B355" s="85"/>
      <c r="C355" s="8" t="s">
        <v>304</v>
      </c>
      <c r="D355" s="8" t="s">
        <v>251</v>
      </c>
      <c r="E355" s="8" t="s">
        <v>29</v>
      </c>
      <c r="F355" s="8">
        <v>2</v>
      </c>
      <c r="G355" s="53"/>
      <c r="H355" s="53"/>
      <c r="I355" s="53"/>
      <c r="J355" s="70"/>
    </row>
    <row r="356" spans="1:10">
      <c r="A356" s="67"/>
      <c r="B356" s="85"/>
      <c r="C356" s="8" t="s">
        <v>301</v>
      </c>
      <c r="D356" s="8" t="s">
        <v>342</v>
      </c>
      <c r="E356" s="8" t="s">
        <v>29</v>
      </c>
      <c r="F356" s="8">
        <v>16</v>
      </c>
      <c r="G356" s="53"/>
      <c r="H356" s="53"/>
      <c r="I356" s="53"/>
      <c r="J356" s="70"/>
    </row>
    <row r="357" ht="36" spans="1:10">
      <c r="A357" s="67"/>
      <c r="B357" s="85"/>
      <c r="C357" s="8" t="s">
        <v>343</v>
      </c>
      <c r="D357" s="8" t="s">
        <v>344</v>
      </c>
      <c r="E357" s="8" t="s">
        <v>55</v>
      </c>
      <c r="F357" s="8">
        <v>1</v>
      </c>
      <c r="G357" s="53"/>
      <c r="H357" s="53"/>
      <c r="I357" s="53"/>
      <c r="J357" s="70"/>
    </row>
    <row r="358" spans="1:10">
      <c r="A358" s="67"/>
      <c r="B358" s="85"/>
      <c r="C358" s="8" t="s">
        <v>307</v>
      </c>
      <c r="D358" s="8" t="s">
        <v>246</v>
      </c>
      <c r="E358" s="8" t="s">
        <v>29</v>
      </c>
      <c r="F358" s="8">
        <v>1</v>
      </c>
      <c r="G358" s="53"/>
      <c r="H358" s="53"/>
      <c r="I358" s="53"/>
      <c r="J358" s="70"/>
    </row>
    <row r="359" spans="1:10">
      <c r="A359" s="67"/>
      <c r="B359" s="85"/>
      <c r="C359" s="8" t="s">
        <v>304</v>
      </c>
      <c r="D359" s="8">
        <v>630</v>
      </c>
      <c r="E359" s="8" t="s">
        <v>29</v>
      </c>
      <c r="F359" s="7">
        <v>1</v>
      </c>
      <c r="G359" s="53"/>
      <c r="H359" s="53"/>
      <c r="I359" s="53"/>
      <c r="J359" s="70"/>
    </row>
    <row r="360" ht="36" spans="1:10">
      <c r="A360" s="67"/>
      <c r="B360" s="85"/>
      <c r="C360" s="8" t="s">
        <v>345</v>
      </c>
      <c r="D360" s="8" t="s">
        <v>346</v>
      </c>
      <c r="E360" s="8" t="s">
        <v>55</v>
      </c>
      <c r="F360" s="7">
        <v>1</v>
      </c>
      <c r="G360" s="53"/>
      <c r="H360" s="53"/>
      <c r="I360" s="53"/>
      <c r="J360" s="70"/>
    </row>
    <row r="361" spans="1:10">
      <c r="A361" s="67"/>
      <c r="B361" s="85"/>
      <c r="C361" s="8" t="s">
        <v>284</v>
      </c>
      <c r="D361" s="8" t="s">
        <v>241</v>
      </c>
      <c r="E361" s="8" t="s">
        <v>29</v>
      </c>
      <c r="F361" s="11">
        <v>1</v>
      </c>
      <c r="G361" s="53"/>
      <c r="H361" s="53"/>
      <c r="I361" s="53"/>
      <c r="J361" s="70"/>
    </row>
    <row r="362" spans="1:10">
      <c r="A362" s="67"/>
      <c r="B362" s="85"/>
      <c r="C362" s="8" t="s">
        <v>303</v>
      </c>
      <c r="D362" s="8" t="s">
        <v>347</v>
      </c>
      <c r="E362" s="8" t="s">
        <v>29</v>
      </c>
      <c r="F362" s="11">
        <v>2</v>
      </c>
      <c r="G362" s="53"/>
      <c r="H362" s="53"/>
      <c r="I362" s="53"/>
      <c r="J362" s="70"/>
    </row>
    <row r="363" ht="36" spans="1:10">
      <c r="A363" s="67"/>
      <c r="B363" s="85"/>
      <c r="C363" s="8" t="s">
        <v>348</v>
      </c>
      <c r="D363" s="8" t="s">
        <v>349</v>
      </c>
      <c r="E363" s="8" t="s">
        <v>55</v>
      </c>
      <c r="F363" s="11">
        <v>1</v>
      </c>
      <c r="G363" s="53"/>
      <c r="H363" s="53"/>
      <c r="I363" s="53"/>
      <c r="J363" s="70"/>
    </row>
    <row r="364" spans="1:10">
      <c r="A364" s="67"/>
      <c r="B364" s="85"/>
      <c r="C364" s="8" t="s">
        <v>303</v>
      </c>
      <c r="D364" s="8" t="s">
        <v>350</v>
      </c>
      <c r="E364" s="8" t="s">
        <v>29</v>
      </c>
      <c r="F364" s="11">
        <v>1</v>
      </c>
      <c r="G364" s="53"/>
      <c r="H364" s="53"/>
      <c r="I364" s="53"/>
      <c r="J364" s="70"/>
    </row>
    <row r="365" spans="1:10">
      <c r="A365" s="67"/>
      <c r="B365" s="85"/>
      <c r="C365" s="8" t="s">
        <v>284</v>
      </c>
      <c r="D365" s="8" t="s">
        <v>235</v>
      </c>
      <c r="E365" s="8" t="s">
        <v>29</v>
      </c>
      <c r="F365" s="11">
        <v>1</v>
      </c>
      <c r="G365" s="53"/>
      <c r="H365" s="53"/>
      <c r="I365" s="53"/>
      <c r="J365" s="70"/>
    </row>
    <row r="366" ht="36" spans="1:10">
      <c r="A366" s="67"/>
      <c r="B366" s="85"/>
      <c r="C366" s="8" t="s">
        <v>351</v>
      </c>
      <c r="D366" s="8" t="s">
        <v>337</v>
      </c>
      <c r="E366" s="8" t="s">
        <v>55</v>
      </c>
      <c r="F366" s="11">
        <v>1</v>
      </c>
      <c r="G366" s="53"/>
      <c r="H366" s="53"/>
      <c r="I366" s="53"/>
      <c r="J366" s="70"/>
    </row>
    <row r="367" spans="1:10">
      <c r="A367" s="67"/>
      <c r="B367" s="85"/>
      <c r="C367" s="8" t="s">
        <v>307</v>
      </c>
      <c r="D367" s="8" t="s">
        <v>352</v>
      </c>
      <c r="E367" s="8" t="s">
        <v>29</v>
      </c>
      <c r="F367" s="11">
        <v>1</v>
      </c>
      <c r="G367" s="53"/>
      <c r="H367" s="53"/>
      <c r="I367" s="53"/>
      <c r="J367" s="70"/>
    </row>
    <row r="368" spans="1:10">
      <c r="A368" s="67"/>
      <c r="B368" s="85"/>
      <c r="C368" s="8" t="s">
        <v>265</v>
      </c>
      <c r="D368" s="8" t="s">
        <v>247</v>
      </c>
      <c r="E368" s="8" t="s">
        <v>29</v>
      </c>
      <c r="F368" s="11">
        <v>2</v>
      </c>
      <c r="G368" s="53"/>
      <c r="H368" s="53"/>
      <c r="I368" s="53"/>
      <c r="J368" s="70"/>
    </row>
    <row r="369" spans="1:10">
      <c r="A369" s="67"/>
      <c r="B369" s="85"/>
      <c r="C369" s="8" t="s">
        <v>306</v>
      </c>
      <c r="D369" s="8" t="s">
        <v>353</v>
      </c>
      <c r="E369" s="8" t="s">
        <v>29</v>
      </c>
      <c r="F369" s="11">
        <v>1</v>
      </c>
      <c r="G369" s="53"/>
      <c r="H369" s="53"/>
      <c r="I369" s="53"/>
      <c r="J369" s="70"/>
    </row>
    <row r="370" ht="48" spans="1:10">
      <c r="A370" s="67"/>
      <c r="B370" s="85"/>
      <c r="C370" s="8" t="s">
        <v>354</v>
      </c>
      <c r="D370" s="8" t="s">
        <v>355</v>
      </c>
      <c r="E370" s="8" t="s">
        <v>55</v>
      </c>
      <c r="F370" s="11">
        <v>1</v>
      </c>
      <c r="G370" s="53"/>
      <c r="H370" s="53"/>
      <c r="I370" s="53"/>
      <c r="J370" s="70"/>
    </row>
    <row r="371" spans="1:10">
      <c r="A371" s="67"/>
      <c r="B371" s="85"/>
      <c r="C371" s="8" t="s">
        <v>307</v>
      </c>
      <c r="D371" s="8" t="s">
        <v>252</v>
      </c>
      <c r="E371" s="8" t="s">
        <v>29</v>
      </c>
      <c r="F371" s="11">
        <v>1</v>
      </c>
      <c r="G371" s="53"/>
      <c r="H371" s="53"/>
      <c r="I371" s="53"/>
      <c r="J371" s="70"/>
    </row>
    <row r="372" spans="1:10">
      <c r="A372" s="67"/>
      <c r="B372" s="85"/>
      <c r="C372" s="8" t="s">
        <v>306</v>
      </c>
      <c r="D372" s="8" t="s">
        <v>231</v>
      </c>
      <c r="E372" s="8" t="s">
        <v>29</v>
      </c>
      <c r="F372" s="7">
        <v>2</v>
      </c>
      <c r="G372" s="53"/>
      <c r="H372" s="53"/>
      <c r="I372" s="53"/>
      <c r="J372" s="70"/>
    </row>
    <row r="373" ht="36" spans="1:10">
      <c r="A373" s="67"/>
      <c r="B373" s="85"/>
      <c r="C373" s="8" t="s">
        <v>356</v>
      </c>
      <c r="D373" s="8" t="s">
        <v>357</v>
      </c>
      <c r="E373" s="8" t="s">
        <v>55</v>
      </c>
      <c r="F373" s="7">
        <v>1</v>
      </c>
      <c r="G373" s="53"/>
      <c r="H373" s="53"/>
      <c r="I373" s="53"/>
      <c r="J373" s="70"/>
    </row>
    <row r="374" spans="1:10">
      <c r="A374" s="67"/>
      <c r="B374" s="85"/>
      <c r="C374" s="8" t="s">
        <v>307</v>
      </c>
      <c r="D374" s="8" t="s">
        <v>239</v>
      </c>
      <c r="E374" s="8" t="s">
        <v>29</v>
      </c>
      <c r="F374" s="7">
        <v>1</v>
      </c>
      <c r="G374" s="53"/>
      <c r="H374" s="53"/>
      <c r="I374" s="53"/>
      <c r="J374" s="70"/>
    </row>
    <row r="375" spans="1:10">
      <c r="A375" s="67"/>
      <c r="B375" s="85"/>
      <c r="C375" s="8" t="s">
        <v>284</v>
      </c>
      <c r="D375" s="8" t="s">
        <v>241</v>
      </c>
      <c r="E375" s="8" t="s">
        <v>29</v>
      </c>
      <c r="F375" s="7">
        <v>1</v>
      </c>
      <c r="G375" s="53"/>
      <c r="H375" s="53"/>
      <c r="I375" s="53"/>
      <c r="J375" s="70"/>
    </row>
    <row r="376" spans="1:10">
      <c r="A376" s="67"/>
      <c r="B376" s="85"/>
      <c r="C376" s="8" t="s">
        <v>303</v>
      </c>
      <c r="D376" s="8" t="s">
        <v>353</v>
      </c>
      <c r="E376" s="8" t="s">
        <v>29</v>
      </c>
      <c r="F376" s="7">
        <v>1</v>
      </c>
      <c r="G376" s="53"/>
      <c r="H376" s="53"/>
      <c r="I376" s="53"/>
      <c r="J376" s="70"/>
    </row>
    <row r="377" ht="36" spans="1:10">
      <c r="A377" s="67"/>
      <c r="B377" s="85"/>
      <c r="C377" s="8" t="s">
        <v>358</v>
      </c>
      <c r="D377" s="8" t="s">
        <v>359</v>
      </c>
      <c r="E377" s="8" t="s">
        <v>55</v>
      </c>
      <c r="F377" s="7">
        <v>1</v>
      </c>
      <c r="G377" s="53"/>
      <c r="H377" s="53"/>
      <c r="I377" s="53"/>
      <c r="J377" s="70"/>
    </row>
    <row r="378" spans="1:10">
      <c r="A378" s="67"/>
      <c r="B378" s="85"/>
      <c r="C378" s="8" t="s">
        <v>307</v>
      </c>
      <c r="D378" s="8" t="s">
        <v>244</v>
      </c>
      <c r="E378" s="8" t="s">
        <v>29</v>
      </c>
      <c r="F378" s="7">
        <v>1</v>
      </c>
      <c r="G378" s="53"/>
      <c r="H378" s="53"/>
      <c r="I378" s="53"/>
      <c r="J378" s="70"/>
    </row>
    <row r="379" spans="1:10">
      <c r="A379" s="67"/>
      <c r="B379" s="85"/>
      <c r="C379" s="8" t="s">
        <v>284</v>
      </c>
      <c r="D379" s="8" t="s">
        <v>246</v>
      </c>
      <c r="E379" s="8" t="s">
        <v>29</v>
      </c>
      <c r="F379" s="7">
        <v>1</v>
      </c>
      <c r="G379" s="53"/>
      <c r="H379" s="53"/>
      <c r="I379" s="53"/>
      <c r="J379" s="70"/>
    </row>
    <row r="380" spans="1:10">
      <c r="A380" s="67"/>
      <c r="B380" s="85"/>
      <c r="C380" s="8" t="s">
        <v>303</v>
      </c>
      <c r="D380" s="8" t="s">
        <v>319</v>
      </c>
      <c r="E380" s="8" t="s">
        <v>29</v>
      </c>
      <c r="F380" s="7">
        <v>1</v>
      </c>
      <c r="G380" s="53"/>
      <c r="H380" s="53"/>
      <c r="I380" s="53"/>
      <c r="J380" s="70"/>
    </row>
    <row r="381" ht="36" spans="1:10">
      <c r="A381" s="67"/>
      <c r="B381" s="85"/>
      <c r="C381" s="8" t="s">
        <v>360</v>
      </c>
      <c r="D381" s="8" t="s">
        <v>361</v>
      </c>
      <c r="E381" s="8" t="s">
        <v>55</v>
      </c>
      <c r="F381" s="7">
        <v>1</v>
      </c>
      <c r="G381" s="53"/>
      <c r="H381" s="53"/>
      <c r="I381" s="53"/>
      <c r="J381" s="70"/>
    </row>
    <row r="382" spans="1:10">
      <c r="A382" s="67"/>
      <c r="B382" s="85"/>
      <c r="C382" s="8" t="s">
        <v>307</v>
      </c>
      <c r="D382" s="8" t="s">
        <v>241</v>
      </c>
      <c r="E382" s="8" t="s">
        <v>29</v>
      </c>
      <c r="F382" s="7">
        <v>1</v>
      </c>
      <c r="G382" s="53"/>
      <c r="H382" s="53"/>
      <c r="I382" s="53"/>
      <c r="J382" s="70"/>
    </row>
    <row r="383" spans="1:10">
      <c r="A383" s="67"/>
      <c r="B383" s="85"/>
      <c r="C383" s="8" t="s">
        <v>284</v>
      </c>
      <c r="D383" s="8" t="s">
        <v>246</v>
      </c>
      <c r="E383" s="8" t="s">
        <v>29</v>
      </c>
      <c r="F383" s="7">
        <v>1</v>
      </c>
      <c r="G383" s="53"/>
      <c r="H383" s="53"/>
      <c r="I383" s="53"/>
      <c r="J383" s="70"/>
    </row>
    <row r="384" spans="1:10">
      <c r="A384" s="67"/>
      <c r="B384" s="85"/>
      <c r="C384" s="8" t="s">
        <v>303</v>
      </c>
      <c r="D384" s="8" t="s">
        <v>353</v>
      </c>
      <c r="E384" s="8" t="s">
        <v>29</v>
      </c>
      <c r="F384" s="7">
        <v>1</v>
      </c>
      <c r="G384" s="53"/>
      <c r="H384" s="53"/>
      <c r="I384" s="53"/>
      <c r="J384" s="70"/>
    </row>
    <row r="385" ht="36" spans="1:10">
      <c r="A385" s="67"/>
      <c r="B385" s="85"/>
      <c r="C385" s="8" t="s">
        <v>362</v>
      </c>
      <c r="D385" s="8" t="s">
        <v>363</v>
      </c>
      <c r="E385" s="8" t="s">
        <v>55</v>
      </c>
      <c r="F385" s="86">
        <v>1</v>
      </c>
      <c r="G385" s="53"/>
      <c r="H385" s="53"/>
      <c r="I385" s="53"/>
      <c r="J385" s="70"/>
    </row>
    <row r="386" spans="1:10">
      <c r="A386" s="67"/>
      <c r="B386" s="85"/>
      <c r="C386" s="8" t="s">
        <v>307</v>
      </c>
      <c r="D386" s="8" t="s">
        <v>241</v>
      </c>
      <c r="E386" s="8" t="s">
        <v>29</v>
      </c>
      <c r="F386" s="7">
        <v>1</v>
      </c>
      <c r="G386" s="53"/>
      <c r="H386" s="53"/>
      <c r="I386" s="53"/>
      <c r="J386" s="70"/>
    </row>
    <row r="387" spans="1:10">
      <c r="A387" s="67"/>
      <c r="B387" s="85"/>
      <c r="C387" s="8" t="s">
        <v>284</v>
      </c>
      <c r="D387" s="8" t="s">
        <v>242</v>
      </c>
      <c r="E387" s="8" t="s">
        <v>29</v>
      </c>
      <c r="F387" s="10">
        <v>1</v>
      </c>
      <c r="G387" s="53"/>
      <c r="H387" s="53"/>
      <c r="I387" s="53"/>
      <c r="J387" s="70"/>
    </row>
    <row r="388" spans="1:10">
      <c r="A388" s="67"/>
      <c r="B388" s="85"/>
      <c r="C388" s="8" t="s">
        <v>299</v>
      </c>
      <c r="D388" s="8" t="s">
        <v>347</v>
      </c>
      <c r="E388" s="8" t="s">
        <v>29</v>
      </c>
      <c r="F388" s="10">
        <v>2</v>
      </c>
      <c r="G388" s="53"/>
      <c r="H388" s="53"/>
      <c r="I388" s="53"/>
      <c r="J388" s="70"/>
    </row>
    <row r="389" ht="36" spans="1:10">
      <c r="A389" s="67"/>
      <c r="B389" s="85"/>
      <c r="C389" s="8" t="s">
        <v>356</v>
      </c>
      <c r="D389" s="8" t="s">
        <v>357</v>
      </c>
      <c r="E389" s="8" t="s">
        <v>55</v>
      </c>
      <c r="F389" s="10">
        <v>1</v>
      </c>
      <c r="G389" s="53"/>
      <c r="H389" s="53"/>
      <c r="I389" s="53"/>
      <c r="J389" s="70"/>
    </row>
    <row r="390" spans="1:10">
      <c r="A390" s="67"/>
      <c r="B390" s="85"/>
      <c r="C390" s="8" t="s">
        <v>307</v>
      </c>
      <c r="D390" s="8" t="s">
        <v>240</v>
      </c>
      <c r="E390" s="8" t="s">
        <v>29</v>
      </c>
      <c r="F390" s="10">
        <v>1</v>
      </c>
      <c r="G390" s="53"/>
      <c r="H390" s="53"/>
      <c r="I390" s="53"/>
      <c r="J390" s="70"/>
    </row>
    <row r="391" spans="1:10">
      <c r="A391" s="67"/>
      <c r="B391" s="85"/>
      <c r="C391" s="8" t="s">
        <v>284</v>
      </c>
      <c r="D391" s="8" t="s">
        <v>241</v>
      </c>
      <c r="E391" s="8" t="s">
        <v>29</v>
      </c>
      <c r="F391" s="10">
        <v>1</v>
      </c>
      <c r="G391" s="53"/>
      <c r="H391" s="53"/>
      <c r="I391" s="53"/>
      <c r="J391" s="70"/>
    </row>
    <row r="392" spans="1:10">
      <c r="A392" s="67"/>
      <c r="B392" s="85"/>
      <c r="C392" s="8" t="s">
        <v>303</v>
      </c>
      <c r="D392" s="8" t="s">
        <v>300</v>
      </c>
      <c r="E392" s="8" t="s">
        <v>29</v>
      </c>
      <c r="F392" s="10">
        <v>7</v>
      </c>
      <c r="G392" s="53"/>
      <c r="H392" s="53"/>
      <c r="I392" s="53"/>
      <c r="J392" s="70"/>
    </row>
    <row r="393" ht="36" spans="1:10">
      <c r="A393" s="67"/>
      <c r="B393" s="85"/>
      <c r="C393" s="8" t="s">
        <v>364</v>
      </c>
      <c r="D393" s="8" t="s">
        <v>365</v>
      </c>
      <c r="E393" s="8" t="s">
        <v>55</v>
      </c>
      <c r="F393" s="10">
        <v>1</v>
      </c>
      <c r="G393" s="53"/>
      <c r="H393" s="53"/>
      <c r="I393" s="53"/>
      <c r="J393" s="70"/>
    </row>
    <row r="394" spans="1:10">
      <c r="A394" s="67"/>
      <c r="B394" s="85"/>
      <c r="C394" s="8" t="s">
        <v>284</v>
      </c>
      <c r="D394" s="8" t="s">
        <v>244</v>
      </c>
      <c r="E394" s="8" t="s">
        <v>29</v>
      </c>
      <c r="F394" s="10">
        <v>1</v>
      </c>
      <c r="G394" s="53"/>
      <c r="H394" s="53"/>
      <c r="I394" s="53"/>
      <c r="J394" s="70"/>
    </row>
    <row r="395" spans="1:10">
      <c r="A395" s="67"/>
      <c r="B395" s="85"/>
      <c r="C395" s="8" t="s">
        <v>303</v>
      </c>
      <c r="D395" s="8" t="s">
        <v>347</v>
      </c>
      <c r="E395" s="8" t="s">
        <v>29</v>
      </c>
      <c r="F395" s="10">
        <v>2</v>
      </c>
      <c r="G395" s="53"/>
      <c r="H395" s="53"/>
      <c r="I395" s="53"/>
      <c r="J395" s="70"/>
    </row>
    <row r="396" ht="48" spans="1:10">
      <c r="A396" s="67"/>
      <c r="B396" s="85"/>
      <c r="C396" s="8" t="s">
        <v>366</v>
      </c>
      <c r="D396" s="8" t="s">
        <v>367</v>
      </c>
      <c r="E396" s="8" t="s">
        <v>55</v>
      </c>
      <c r="F396" s="7">
        <v>1</v>
      </c>
      <c r="G396" s="53"/>
      <c r="H396" s="53"/>
      <c r="I396" s="53"/>
      <c r="J396" s="70"/>
    </row>
    <row r="397" spans="1:10">
      <c r="A397" s="67"/>
      <c r="B397" s="85"/>
      <c r="C397" s="8" t="s">
        <v>284</v>
      </c>
      <c r="D397" s="8" t="s">
        <v>246</v>
      </c>
      <c r="E397" s="8" t="s">
        <v>29</v>
      </c>
      <c r="F397" s="7">
        <v>1</v>
      </c>
      <c r="G397" s="53"/>
      <c r="H397" s="53"/>
      <c r="I397" s="53"/>
      <c r="J397" s="70"/>
    </row>
    <row r="398" ht="36" spans="1:10">
      <c r="A398" s="67"/>
      <c r="B398" s="85"/>
      <c r="C398" s="8" t="s">
        <v>358</v>
      </c>
      <c r="D398" s="8" t="s">
        <v>359</v>
      </c>
      <c r="E398" s="8" t="s">
        <v>55</v>
      </c>
      <c r="F398" s="7">
        <v>1</v>
      </c>
      <c r="G398" s="53"/>
      <c r="H398" s="53"/>
      <c r="I398" s="53"/>
      <c r="J398" s="70"/>
    </row>
    <row r="399" spans="1:10">
      <c r="A399" s="67"/>
      <c r="B399" s="85"/>
      <c r="C399" s="8" t="s">
        <v>284</v>
      </c>
      <c r="D399" s="8" t="s">
        <v>247</v>
      </c>
      <c r="E399" s="8" t="s">
        <v>29</v>
      </c>
      <c r="F399" s="7">
        <v>1</v>
      </c>
      <c r="G399" s="53"/>
      <c r="H399" s="53"/>
      <c r="I399" s="53"/>
      <c r="J399" s="70"/>
    </row>
    <row r="400" spans="1:10">
      <c r="A400" s="67"/>
      <c r="B400" s="85"/>
      <c r="C400" s="8" t="s">
        <v>299</v>
      </c>
      <c r="D400" s="8" t="s">
        <v>231</v>
      </c>
      <c r="E400" s="8" t="s">
        <v>29</v>
      </c>
      <c r="F400" s="7">
        <v>2</v>
      </c>
      <c r="G400" s="53"/>
      <c r="H400" s="53"/>
      <c r="I400" s="53"/>
      <c r="J400" s="70"/>
    </row>
    <row r="401" ht="60" spans="1:10">
      <c r="A401" s="67"/>
      <c r="B401" s="85"/>
      <c r="C401" s="8" t="s">
        <v>368</v>
      </c>
      <c r="D401" s="8" t="s">
        <v>369</v>
      </c>
      <c r="E401" s="7" t="s">
        <v>55</v>
      </c>
      <c r="F401" s="7">
        <v>1</v>
      </c>
      <c r="G401" s="53"/>
      <c r="H401" s="53"/>
      <c r="I401" s="53"/>
      <c r="J401" s="70"/>
    </row>
    <row r="402" ht="72" spans="1:10">
      <c r="A402" s="67"/>
      <c r="B402" s="85"/>
      <c r="C402" s="8" t="s">
        <v>370</v>
      </c>
      <c r="D402" s="8" t="s">
        <v>371</v>
      </c>
      <c r="E402" s="7" t="s">
        <v>55</v>
      </c>
      <c r="F402" s="7">
        <v>1</v>
      </c>
      <c r="G402" s="53"/>
      <c r="H402" s="53"/>
      <c r="I402" s="53"/>
      <c r="J402" s="70"/>
    </row>
    <row r="403" ht="24" spans="1:10">
      <c r="A403" s="67"/>
      <c r="B403" s="85"/>
      <c r="C403" s="11" t="s">
        <v>372</v>
      </c>
      <c r="D403" s="12" t="s">
        <v>373</v>
      </c>
      <c r="E403" s="11" t="s">
        <v>55</v>
      </c>
      <c r="F403" s="7">
        <v>1</v>
      </c>
      <c r="G403" s="53"/>
      <c r="H403" s="53"/>
      <c r="I403" s="53"/>
      <c r="J403" s="70"/>
    </row>
    <row r="404" ht="24" spans="1:10">
      <c r="A404" s="67"/>
      <c r="B404" s="85"/>
      <c r="C404" s="11" t="s">
        <v>374</v>
      </c>
      <c r="D404" s="12" t="s">
        <v>375</v>
      </c>
      <c r="E404" s="11" t="s">
        <v>55</v>
      </c>
      <c r="F404" s="7">
        <v>1</v>
      </c>
      <c r="G404" s="53"/>
      <c r="H404" s="53"/>
      <c r="I404" s="53"/>
      <c r="J404" s="70"/>
    </row>
    <row r="405" ht="24" spans="1:10">
      <c r="A405" s="67"/>
      <c r="B405" s="85"/>
      <c r="C405" s="11" t="s">
        <v>376</v>
      </c>
      <c r="D405" s="12" t="s">
        <v>377</v>
      </c>
      <c r="E405" s="11" t="s">
        <v>55</v>
      </c>
      <c r="F405" s="7">
        <v>1</v>
      </c>
      <c r="G405" s="53"/>
      <c r="H405" s="53"/>
      <c r="I405" s="53"/>
      <c r="J405" s="70"/>
    </row>
    <row r="406" ht="24" spans="1:10">
      <c r="A406" s="67"/>
      <c r="B406" s="85"/>
      <c r="C406" s="11" t="s">
        <v>378</v>
      </c>
      <c r="D406" s="12" t="s">
        <v>379</v>
      </c>
      <c r="E406" s="11" t="s">
        <v>55</v>
      </c>
      <c r="F406" s="7">
        <v>1</v>
      </c>
      <c r="G406" s="53"/>
      <c r="H406" s="53"/>
      <c r="I406" s="53"/>
      <c r="J406" s="70"/>
    </row>
    <row r="407" ht="24" spans="1:10">
      <c r="A407" s="67"/>
      <c r="B407" s="85"/>
      <c r="C407" s="11" t="s">
        <v>380</v>
      </c>
      <c r="D407" s="12" t="s">
        <v>381</v>
      </c>
      <c r="E407" s="11" t="s">
        <v>55</v>
      </c>
      <c r="F407" s="7">
        <v>1</v>
      </c>
      <c r="G407" s="53"/>
      <c r="H407" s="53"/>
      <c r="I407" s="53"/>
      <c r="J407" s="70"/>
    </row>
    <row r="408" spans="1:10">
      <c r="A408" s="67"/>
      <c r="B408" s="85"/>
      <c r="C408" s="11" t="s">
        <v>268</v>
      </c>
      <c r="D408" s="12" t="s">
        <v>221</v>
      </c>
      <c r="E408" s="11" t="s">
        <v>29</v>
      </c>
      <c r="F408" s="7">
        <v>1</v>
      </c>
      <c r="G408" s="53"/>
      <c r="H408" s="53"/>
      <c r="I408" s="53"/>
      <c r="J408" s="70"/>
    </row>
    <row r="409" spans="1:10">
      <c r="A409" s="67"/>
      <c r="B409" s="85"/>
      <c r="C409" s="11" t="s">
        <v>265</v>
      </c>
      <c r="D409" s="12" t="s">
        <v>224</v>
      </c>
      <c r="E409" s="11" t="s">
        <v>29</v>
      </c>
      <c r="F409" s="7">
        <v>1</v>
      </c>
      <c r="G409" s="53"/>
      <c r="H409" s="53"/>
      <c r="I409" s="53"/>
      <c r="J409" s="70"/>
    </row>
    <row r="410" spans="1:10">
      <c r="A410" s="67"/>
      <c r="B410" s="85"/>
      <c r="C410" s="11" t="s">
        <v>265</v>
      </c>
      <c r="D410" s="12" t="s">
        <v>227</v>
      </c>
      <c r="E410" s="11" t="s">
        <v>29</v>
      </c>
      <c r="F410" s="7">
        <v>1</v>
      </c>
      <c r="G410" s="53"/>
      <c r="H410" s="53"/>
      <c r="I410" s="53"/>
      <c r="J410" s="70"/>
    </row>
    <row r="411" spans="1:10">
      <c r="A411" s="67"/>
      <c r="B411" s="85"/>
      <c r="C411" s="11" t="s">
        <v>265</v>
      </c>
      <c r="D411" s="12" t="s">
        <v>233</v>
      </c>
      <c r="E411" s="11" t="s">
        <v>29</v>
      </c>
      <c r="F411" s="7">
        <v>2</v>
      </c>
      <c r="G411" s="53"/>
      <c r="H411" s="53"/>
      <c r="I411" s="53"/>
      <c r="J411" s="70"/>
    </row>
    <row r="412" spans="1:10">
      <c r="A412" s="67"/>
      <c r="B412" s="85"/>
      <c r="C412" s="11" t="s">
        <v>297</v>
      </c>
      <c r="D412" s="12" t="s">
        <v>267</v>
      </c>
      <c r="E412" s="11" t="s">
        <v>29</v>
      </c>
      <c r="F412" s="7">
        <v>9</v>
      </c>
      <c r="G412" s="53"/>
      <c r="H412" s="53"/>
      <c r="I412" s="53"/>
      <c r="J412" s="70"/>
    </row>
    <row r="413" spans="1:10">
      <c r="A413" s="67"/>
      <c r="B413" s="85"/>
      <c r="C413" s="11" t="s">
        <v>297</v>
      </c>
      <c r="D413" s="12" t="s">
        <v>382</v>
      </c>
      <c r="E413" s="11" t="s">
        <v>29</v>
      </c>
      <c r="F413" s="7">
        <v>8</v>
      </c>
      <c r="G413" s="53"/>
      <c r="H413" s="53"/>
      <c r="I413" s="53"/>
      <c r="J413" s="70"/>
    </row>
    <row r="414" ht="36" spans="1:10">
      <c r="A414" s="67"/>
      <c r="B414" s="85"/>
      <c r="C414" s="7" t="s">
        <v>383</v>
      </c>
      <c r="D414" s="8" t="s">
        <v>384</v>
      </c>
      <c r="E414" s="7"/>
      <c r="F414" s="7">
        <v>1</v>
      </c>
      <c r="G414" s="53"/>
      <c r="H414" s="53"/>
      <c r="I414" s="53"/>
      <c r="J414" s="70"/>
    </row>
    <row r="415" ht="36" spans="1:10">
      <c r="A415" s="67"/>
      <c r="B415" s="85"/>
      <c r="C415" s="7" t="s">
        <v>385</v>
      </c>
      <c r="D415" s="8" t="s">
        <v>384</v>
      </c>
      <c r="E415" s="7"/>
      <c r="F415" s="7">
        <v>1</v>
      </c>
      <c r="G415" s="53"/>
      <c r="H415" s="53"/>
      <c r="I415" s="53"/>
      <c r="J415" s="70"/>
    </row>
    <row r="416" ht="72" spans="1:10">
      <c r="A416" s="67"/>
      <c r="B416" s="85"/>
      <c r="C416" s="8" t="s">
        <v>386</v>
      </c>
      <c r="D416" s="8" t="s">
        <v>387</v>
      </c>
      <c r="E416" s="7"/>
      <c r="F416" s="7">
        <v>1</v>
      </c>
      <c r="G416" s="53"/>
      <c r="H416" s="53"/>
      <c r="I416" s="53"/>
      <c r="J416" s="70"/>
    </row>
    <row r="417" spans="1:10">
      <c r="A417" s="67"/>
      <c r="B417" s="85"/>
      <c r="C417" s="7" t="s">
        <v>265</v>
      </c>
      <c r="D417" s="8" t="s">
        <v>224</v>
      </c>
      <c r="E417" s="7"/>
      <c r="F417" s="7">
        <v>2</v>
      </c>
      <c r="G417" s="53"/>
      <c r="H417" s="53"/>
      <c r="I417" s="53"/>
      <c r="J417" s="70"/>
    </row>
    <row r="418" spans="1:10">
      <c r="A418" s="67"/>
      <c r="B418" s="85"/>
      <c r="C418" s="7" t="s">
        <v>265</v>
      </c>
      <c r="D418" s="8" t="s">
        <v>227</v>
      </c>
      <c r="E418" s="7"/>
      <c r="F418" s="7">
        <v>1</v>
      </c>
      <c r="G418" s="53"/>
      <c r="H418" s="53"/>
      <c r="I418" s="53"/>
      <c r="J418" s="70"/>
    </row>
    <row r="419" spans="1:10">
      <c r="A419" s="67"/>
      <c r="B419" s="85"/>
      <c r="C419" s="7" t="s">
        <v>265</v>
      </c>
      <c r="D419" s="8" t="s">
        <v>246</v>
      </c>
      <c r="E419" s="7"/>
      <c r="F419" s="7">
        <v>1</v>
      </c>
      <c r="G419" s="53"/>
      <c r="H419" s="53"/>
      <c r="I419" s="53"/>
      <c r="J419" s="70"/>
    </row>
    <row r="420" spans="1:10">
      <c r="A420" s="67"/>
      <c r="B420" s="85"/>
      <c r="C420" s="7" t="s">
        <v>265</v>
      </c>
      <c r="D420" s="8" t="s">
        <v>231</v>
      </c>
      <c r="E420" s="7"/>
      <c r="F420" s="7">
        <v>1</v>
      </c>
      <c r="G420" s="53"/>
      <c r="H420" s="53"/>
      <c r="I420" s="53"/>
      <c r="J420" s="70"/>
    </row>
    <row r="421" spans="1:10">
      <c r="A421" s="67"/>
      <c r="B421" s="85"/>
      <c r="C421" s="7" t="s">
        <v>297</v>
      </c>
      <c r="D421" s="8" t="s">
        <v>267</v>
      </c>
      <c r="E421" s="7"/>
      <c r="F421" s="7">
        <v>14</v>
      </c>
      <c r="G421" s="53"/>
      <c r="H421" s="53"/>
      <c r="I421" s="53"/>
      <c r="J421" s="70"/>
    </row>
    <row r="422" spans="1:10">
      <c r="A422" s="67"/>
      <c r="B422" s="85"/>
      <c r="C422" s="7" t="s">
        <v>268</v>
      </c>
      <c r="D422" s="8" t="s">
        <v>221</v>
      </c>
      <c r="E422" s="7"/>
      <c r="F422" s="7">
        <v>2</v>
      </c>
      <c r="G422" s="53"/>
      <c r="H422" s="53"/>
      <c r="I422" s="53"/>
      <c r="J422" s="70"/>
    </row>
    <row r="423" spans="1:10">
      <c r="A423" s="67"/>
      <c r="B423" s="85"/>
      <c r="C423" s="7" t="s">
        <v>306</v>
      </c>
      <c r="D423" s="8" t="s">
        <v>388</v>
      </c>
      <c r="E423" s="7" t="s">
        <v>29</v>
      </c>
      <c r="F423" s="7">
        <v>7</v>
      </c>
      <c r="G423" s="53"/>
      <c r="H423" s="53"/>
      <c r="I423" s="53"/>
      <c r="J423" s="70"/>
    </row>
    <row r="424" ht="60" spans="1:10">
      <c r="A424" s="67"/>
      <c r="B424" s="85"/>
      <c r="C424" s="7" t="s">
        <v>389</v>
      </c>
      <c r="D424" s="8" t="s">
        <v>390</v>
      </c>
      <c r="E424" s="7" t="s">
        <v>55</v>
      </c>
      <c r="F424" s="7">
        <v>12</v>
      </c>
      <c r="G424" s="53"/>
      <c r="H424" s="53"/>
      <c r="I424" s="53"/>
      <c r="J424" s="70"/>
    </row>
    <row r="425" ht="96" spans="1:10">
      <c r="A425" s="67"/>
      <c r="B425" s="85"/>
      <c r="C425" s="7" t="s">
        <v>391</v>
      </c>
      <c r="D425" s="8" t="s">
        <v>392</v>
      </c>
      <c r="E425" s="7" t="s">
        <v>55</v>
      </c>
      <c r="F425" s="7">
        <v>2</v>
      </c>
      <c r="G425" s="53"/>
      <c r="H425" s="53"/>
      <c r="I425" s="53"/>
      <c r="J425" s="70"/>
    </row>
    <row r="426" spans="1:10">
      <c r="A426" s="67"/>
      <c r="B426" s="85"/>
      <c r="C426" s="7" t="s">
        <v>306</v>
      </c>
      <c r="D426" s="8" t="s">
        <v>236</v>
      </c>
      <c r="E426" s="7" t="s">
        <v>29</v>
      </c>
      <c r="F426" s="7">
        <v>2</v>
      </c>
      <c r="G426" s="53"/>
      <c r="H426" s="53"/>
      <c r="I426" s="53"/>
      <c r="J426" s="70"/>
    </row>
    <row r="427" ht="15.15" spans="1:10">
      <c r="A427" s="72"/>
      <c r="B427" s="87"/>
      <c r="C427" s="74" t="s">
        <v>58</v>
      </c>
      <c r="D427" s="88"/>
      <c r="E427" s="75"/>
      <c r="F427" s="75"/>
      <c r="G427" s="62"/>
      <c r="H427" s="62"/>
      <c r="I427" s="62"/>
      <c r="J427" s="71"/>
    </row>
    <row r="428" ht="15.15"/>
    <row r="429" spans="1:10">
      <c r="A429" s="63">
        <v>6</v>
      </c>
      <c r="B429" s="89" t="s">
        <v>5</v>
      </c>
      <c r="C429" s="65" t="s">
        <v>6</v>
      </c>
      <c r="D429" s="65" t="s">
        <v>7</v>
      </c>
      <c r="E429" s="65" t="s">
        <v>8</v>
      </c>
      <c r="F429" s="66" t="s">
        <v>9</v>
      </c>
      <c r="G429" s="90" t="s">
        <v>10</v>
      </c>
      <c r="H429" s="90" t="s">
        <v>11</v>
      </c>
      <c r="I429" s="90" t="s">
        <v>12</v>
      </c>
      <c r="J429" s="90" t="s">
        <v>13</v>
      </c>
    </row>
    <row r="430" ht="15.15" spans="1:10">
      <c r="A430" s="72"/>
      <c r="B430" s="91" t="s">
        <v>393</v>
      </c>
      <c r="C430" s="61" t="s">
        <v>394</v>
      </c>
      <c r="D430" s="92" t="s">
        <v>395</v>
      </c>
      <c r="E430" s="61" t="s">
        <v>220</v>
      </c>
      <c r="F430" s="93">
        <v>93</v>
      </c>
      <c r="G430" s="53"/>
      <c r="H430" s="53"/>
      <c r="I430" s="53"/>
      <c r="J430" s="53"/>
    </row>
    <row r="431" ht="15.15"/>
    <row r="432" ht="31" customHeight="1" spans="1:10">
      <c r="A432" s="63">
        <v>7</v>
      </c>
      <c r="B432" s="94" t="s">
        <v>396</v>
      </c>
      <c r="C432" s="95"/>
      <c r="D432" s="94" t="s">
        <v>397</v>
      </c>
      <c r="E432" s="95"/>
      <c r="F432" s="94" t="s">
        <v>398</v>
      </c>
      <c r="G432" s="95"/>
      <c r="H432" s="95"/>
      <c r="I432" s="95"/>
      <c r="J432" s="100"/>
    </row>
    <row r="433" ht="26" customHeight="1" spans="1:10">
      <c r="A433" s="96"/>
      <c r="B433" s="97">
        <f>D433+F433</f>
        <v>0</v>
      </c>
      <c r="C433" s="97"/>
      <c r="D433" s="97"/>
      <c r="E433" s="97"/>
      <c r="F433" s="97"/>
      <c r="G433" s="97"/>
      <c r="H433" s="97"/>
      <c r="I433" s="97"/>
      <c r="J433" s="101"/>
    </row>
    <row r="434" ht="89" customHeight="1" spans="1:10">
      <c r="A434" s="98" t="s">
        <v>399</v>
      </c>
      <c r="B434" s="99"/>
      <c r="C434" s="99"/>
      <c r="D434" s="99"/>
      <c r="E434" s="99"/>
      <c r="F434" s="99"/>
      <c r="G434" s="99"/>
      <c r="H434" s="99"/>
      <c r="I434" s="99"/>
      <c r="J434" s="102"/>
    </row>
  </sheetData>
  <mergeCells count="26">
    <mergeCell ref="A1:J1"/>
    <mergeCell ref="A2:F2"/>
    <mergeCell ref="G2:H2"/>
    <mergeCell ref="I2:J2"/>
    <mergeCell ref="B432:C432"/>
    <mergeCell ref="D432:E432"/>
    <mergeCell ref="F432:J432"/>
    <mergeCell ref="B433:C433"/>
    <mergeCell ref="D433:E433"/>
    <mergeCell ref="F433:J433"/>
    <mergeCell ref="A434:J434"/>
    <mergeCell ref="A4:A32"/>
    <mergeCell ref="A33:A134"/>
    <mergeCell ref="A136:A178"/>
    <mergeCell ref="A180:A222"/>
    <mergeCell ref="A224:A427"/>
    <mergeCell ref="A429:A430"/>
    <mergeCell ref="B4:B32"/>
    <mergeCell ref="B34:B134"/>
    <mergeCell ref="B137:B178"/>
    <mergeCell ref="B181:B222"/>
    <mergeCell ref="B225:B426"/>
    <mergeCell ref="C4:C8"/>
    <mergeCell ref="C9:C12"/>
    <mergeCell ref="C34:C80"/>
    <mergeCell ref="C81:C8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3"/>
  <sheetViews>
    <sheetView workbookViewId="0">
      <selection activeCell="J37" sqref="J37"/>
    </sheetView>
  </sheetViews>
  <sheetFormatPr defaultColWidth="9.13888888888889" defaultRowHeight="14.4" outlineLevelCol="5"/>
  <cols>
    <col min="1" max="1" width="9.13888888888889" style="14"/>
    <col min="2" max="2" width="18.7777777777778" style="14" customWidth="1"/>
    <col min="3" max="3" width="24" style="14" customWidth="1"/>
    <col min="4" max="4" width="26.3333333333333" style="14" customWidth="1"/>
    <col min="5" max="5" width="16.5555555555556" customWidth="1"/>
  </cols>
  <sheetData>
    <row r="1" s="20" customFormat="1" ht="13.5" customHeight="1" spans="1:4">
      <c r="A1" s="21" t="s">
        <v>400</v>
      </c>
      <c r="B1" s="22"/>
      <c r="C1" s="22"/>
      <c r="D1" s="23"/>
    </row>
    <row r="2" s="20" customFormat="1" ht="13.5" customHeight="1" spans="1:5">
      <c r="A2" s="11" t="s">
        <v>4</v>
      </c>
      <c r="B2" s="11" t="s">
        <v>401</v>
      </c>
      <c r="C2" s="11" t="s">
        <v>402</v>
      </c>
      <c r="D2" s="11" t="s">
        <v>403</v>
      </c>
      <c r="E2" s="20" t="s">
        <v>404</v>
      </c>
    </row>
    <row r="3" s="20" customFormat="1" ht="13.5" customHeight="1" spans="1:6">
      <c r="A3" s="11">
        <v>1</v>
      </c>
      <c r="B3" s="24" t="s">
        <v>405</v>
      </c>
      <c r="C3" s="11" t="s">
        <v>406</v>
      </c>
      <c r="D3" s="24" t="s">
        <v>407</v>
      </c>
      <c r="E3" s="25" t="s">
        <v>408</v>
      </c>
      <c r="F3" s="26"/>
    </row>
    <row r="4" s="20" customFormat="1" ht="19" customHeight="1" spans="1:6">
      <c r="A4" s="11">
        <v>2</v>
      </c>
      <c r="B4" s="27"/>
      <c r="C4" s="11" t="s">
        <v>15</v>
      </c>
      <c r="D4" s="27"/>
      <c r="E4" s="25"/>
      <c r="F4" s="26"/>
    </row>
    <row r="5" s="20" customFormat="1" ht="13.5" customHeight="1" spans="1:5">
      <c r="A5" s="11">
        <v>3</v>
      </c>
      <c r="B5" s="28" t="s">
        <v>59</v>
      </c>
      <c r="C5" s="11" t="s">
        <v>406</v>
      </c>
      <c r="D5" s="24" t="s">
        <v>407</v>
      </c>
      <c r="E5" s="25"/>
    </row>
    <row r="6" s="20" customFormat="1" ht="13.5" customHeight="1" spans="1:5">
      <c r="A6" s="11">
        <v>4</v>
      </c>
      <c r="B6" s="29"/>
      <c r="C6" s="11" t="s">
        <v>15</v>
      </c>
      <c r="D6" s="27"/>
      <c r="E6" s="25"/>
    </row>
    <row r="7" s="20" customFormat="1" ht="13.5" customHeight="1" spans="1:5">
      <c r="A7" s="11">
        <v>5</v>
      </c>
      <c r="B7" s="28" t="s">
        <v>155</v>
      </c>
      <c r="C7" s="11" t="s">
        <v>409</v>
      </c>
      <c r="D7" s="11" t="s">
        <v>410</v>
      </c>
      <c r="E7" s="25"/>
    </row>
    <row r="8" s="20" customFormat="1" ht="13.5" customHeight="1" spans="1:5">
      <c r="A8" s="11">
        <v>6</v>
      </c>
      <c r="B8" s="29"/>
      <c r="C8" s="11" t="s">
        <v>411</v>
      </c>
      <c r="D8" s="11" t="s">
        <v>412</v>
      </c>
      <c r="E8" s="25"/>
    </row>
    <row r="9" s="20" customFormat="1" ht="13.5" customHeight="1" spans="1:5">
      <c r="A9" s="11">
        <v>7</v>
      </c>
      <c r="B9" s="30"/>
      <c r="C9" s="11" t="s">
        <v>166</v>
      </c>
      <c r="D9" s="11" t="s">
        <v>413</v>
      </c>
      <c r="E9" s="25" t="s">
        <v>414</v>
      </c>
    </row>
    <row r="10" s="20" customFormat="1" ht="13.5" customHeight="1" spans="1:5">
      <c r="A10" s="11"/>
      <c r="B10" s="29" t="s">
        <v>415</v>
      </c>
      <c r="C10" s="11"/>
      <c r="D10" s="11" t="s">
        <v>407</v>
      </c>
      <c r="E10" s="25"/>
    </row>
    <row r="11" s="20" customFormat="1" ht="13.5" customHeight="1" spans="1:5">
      <c r="A11" s="31" t="s">
        <v>416</v>
      </c>
      <c r="B11" s="32"/>
      <c r="C11" s="32"/>
      <c r="D11" s="33"/>
      <c r="E11" s="25"/>
    </row>
    <row r="12" s="20" customFormat="1" ht="15" customHeight="1" spans="1:5">
      <c r="A12" s="11">
        <v>1</v>
      </c>
      <c r="B12" s="11" t="s">
        <v>405</v>
      </c>
      <c r="C12" s="11" t="s">
        <v>406</v>
      </c>
      <c r="D12" s="24" t="s">
        <v>407</v>
      </c>
      <c r="E12" s="34" t="s">
        <v>408</v>
      </c>
    </row>
    <row r="13" s="20" customFormat="1" ht="12" customHeight="1" spans="1:5">
      <c r="A13" s="11">
        <v>2</v>
      </c>
      <c r="B13" s="11"/>
      <c r="C13" s="11" t="s">
        <v>15</v>
      </c>
      <c r="D13" s="27" t="s">
        <v>407</v>
      </c>
      <c r="E13" s="34"/>
    </row>
    <row r="14" s="20" customFormat="1" ht="13.5" customHeight="1" spans="1:5">
      <c r="A14" s="11">
        <v>3</v>
      </c>
      <c r="B14" s="12" t="s">
        <v>59</v>
      </c>
      <c r="C14" s="11" t="s">
        <v>406</v>
      </c>
      <c r="D14" s="24" t="s">
        <v>407</v>
      </c>
      <c r="E14" s="25"/>
    </row>
    <row r="15" s="20" customFormat="1" ht="13.5" customHeight="1" spans="1:5">
      <c r="A15" s="11">
        <v>4</v>
      </c>
      <c r="B15" s="12"/>
      <c r="C15" s="11" t="s">
        <v>15</v>
      </c>
      <c r="D15" s="27"/>
      <c r="E15" s="25"/>
    </row>
    <row r="16" s="20" customFormat="1" ht="13.5" customHeight="1" spans="1:5">
      <c r="A16" s="11">
        <v>5</v>
      </c>
      <c r="B16" s="12" t="s">
        <v>155</v>
      </c>
      <c r="C16" s="11" t="s">
        <v>409</v>
      </c>
      <c r="D16" s="11" t="s">
        <v>412</v>
      </c>
      <c r="E16" s="25"/>
    </row>
    <row r="17" s="20" customFormat="1" ht="13.5" customHeight="1" spans="1:5">
      <c r="A17" s="11">
        <v>6</v>
      </c>
      <c r="B17" s="12"/>
      <c r="C17" s="11" t="s">
        <v>411</v>
      </c>
      <c r="D17" s="11" t="s">
        <v>412</v>
      </c>
      <c r="E17" s="25"/>
    </row>
    <row r="18" s="20" customFormat="1" ht="13.5" customHeight="1" spans="1:5">
      <c r="A18" s="11">
        <v>7</v>
      </c>
      <c r="B18" s="12"/>
      <c r="C18" s="11" t="s">
        <v>175</v>
      </c>
      <c r="D18" s="11" t="s">
        <v>412</v>
      </c>
      <c r="E18" s="25"/>
    </row>
    <row r="19" s="20" customFormat="1" ht="13.5" customHeight="1" spans="1:5">
      <c r="A19" s="11">
        <v>8</v>
      </c>
      <c r="B19" s="12"/>
      <c r="C19" s="11" t="s">
        <v>166</v>
      </c>
      <c r="D19" s="11" t="s">
        <v>413</v>
      </c>
      <c r="E19" s="25" t="s">
        <v>414</v>
      </c>
    </row>
    <row r="20" s="20" customFormat="1" ht="13.5" customHeight="1" spans="1:5">
      <c r="A20" s="11">
        <v>9</v>
      </c>
      <c r="B20" s="12" t="s">
        <v>415</v>
      </c>
      <c r="C20" s="11"/>
      <c r="D20" s="11" t="s">
        <v>407</v>
      </c>
      <c r="E20" s="25"/>
    </row>
    <row r="21" s="20" customFormat="1" ht="13.5" customHeight="1" spans="1:5">
      <c r="A21" s="11" t="s">
        <v>417</v>
      </c>
      <c r="B21" s="11"/>
      <c r="C21" s="11"/>
      <c r="D21" s="11"/>
      <c r="E21" s="25"/>
    </row>
    <row r="22" s="20" customFormat="1" spans="1:5">
      <c r="A22" s="11">
        <v>1</v>
      </c>
      <c r="B22" s="11" t="s">
        <v>405</v>
      </c>
      <c r="C22" s="11" t="s">
        <v>406</v>
      </c>
      <c r="D22" s="11" t="s">
        <v>407</v>
      </c>
      <c r="E22" s="25" t="s">
        <v>418</v>
      </c>
    </row>
    <row r="23" s="20" customFormat="1" spans="1:5">
      <c r="A23" s="11">
        <v>2</v>
      </c>
      <c r="B23" s="11"/>
      <c r="C23" s="11" t="s">
        <v>15</v>
      </c>
      <c r="D23" s="11"/>
      <c r="E23" s="25" t="s">
        <v>408</v>
      </c>
    </row>
    <row r="24" s="20" customFormat="1" spans="1:5">
      <c r="A24" s="11">
        <v>3</v>
      </c>
      <c r="B24" s="12" t="s">
        <v>59</v>
      </c>
      <c r="C24" s="11" t="s">
        <v>406</v>
      </c>
      <c r="D24" s="35" t="s">
        <v>407</v>
      </c>
      <c r="E24" s="34" t="s">
        <v>419</v>
      </c>
    </row>
    <row r="25" s="20" customFormat="1" spans="1:5">
      <c r="A25" s="11">
        <v>4</v>
      </c>
      <c r="B25" s="12"/>
      <c r="C25" s="11" t="s">
        <v>15</v>
      </c>
      <c r="D25" s="27"/>
      <c r="E25" s="34"/>
    </row>
    <row r="26" s="20" customFormat="1" spans="1:5">
      <c r="A26" s="11">
        <v>5</v>
      </c>
      <c r="B26" s="28" t="s">
        <v>155</v>
      </c>
      <c r="C26" s="11" t="s">
        <v>409</v>
      </c>
      <c r="D26" s="11" t="s">
        <v>412</v>
      </c>
      <c r="E26" s="25"/>
    </row>
    <row r="27" s="20" customFormat="1" spans="1:5">
      <c r="A27" s="11">
        <v>6</v>
      </c>
      <c r="B27" s="29"/>
      <c r="C27" s="11" t="s">
        <v>411</v>
      </c>
      <c r="D27" s="11" t="s">
        <v>412</v>
      </c>
      <c r="E27" s="25"/>
    </row>
    <row r="28" s="20" customFormat="1" spans="1:5">
      <c r="A28" s="11">
        <v>7</v>
      </c>
      <c r="B28" s="29"/>
      <c r="C28" s="11" t="s">
        <v>175</v>
      </c>
      <c r="D28" s="11" t="s">
        <v>412</v>
      </c>
      <c r="E28" s="25"/>
    </row>
    <row r="29" s="20" customFormat="1" spans="1:5">
      <c r="A29" s="11">
        <v>8</v>
      </c>
      <c r="B29" s="29"/>
      <c r="C29" s="11" t="s">
        <v>420</v>
      </c>
      <c r="D29" s="11" t="s">
        <v>412</v>
      </c>
      <c r="E29" s="25" t="s">
        <v>414</v>
      </c>
    </row>
    <row r="30" s="20" customFormat="1" spans="1:5">
      <c r="A30" s="11">
        <v>9</v>
      </c>
      <c r="B30" s="28" t="s">
        <v>415</v>
      </c>
      <c r="C30" s="11"/>
      <c r="D30" s="24" t="s">
        <v>407</v>
      </c>
      <c r="E30" s="25" t="s">
        <v>419</v>
      </c>
    </row>
    <row r="31" s="20" customFormat="1" spans="1:5">
      <c r="A31" s="11" t="s">
        <v>421</v>
      </c>
      <c r="B31" s="11"/>
      <c r="C31" s="11"/>
      <c r="D31" s="11"/>
      <c r="E31" s="25"/>
    </row>
    <row r="32" s="20" customFormat="1" spans="1:5">
      <c r="A32" s="11">
        <v>1</v>
      </c>
      <c r="B32" s="11" t="s">
        <v>405</v>
      </c>
      <c r="C32" s="11" t="s">
        <v>406</v>
      </c>
      <c r="D32" s="11" t="s">
        <v>407</v>
      </c>
      <c r="E32" s="34" t="s">
        <v>408</v>
      </c>
    </row>
    <row r="33" s="20" customFormat="1" spans="1:5">
      <c r="A33" s="11">
        <v>2</v>
      </c>
      <c r="B33" s="11"/>
      <c r="C33" s="11" t="s">
        <v>15</v>
      </c>
      <c r="D33" s="11"/>
      <c r="E33" s="34"/>
    </row>
    <row r="34" s="20" customFormat="1" spans="1:4">
      <c r="A34" s="11">
        <v>3</v>
      </c>
      <c r="B34" s="12" t="s">
        <v>59</v>
      </c>
      <c r="C34" s="11" t="s">
        <v>406</v>
      </c>
      <c r="D34" s="11" t="s">
        <v>407</v>
      </c>
    </row>
    <row r="35" s="20" customFormat="1" spans="1:4">
      <c r="A35" s="11">
        <v>4</v>
      </c>
      <c r="B35" s="12"/>
      <c r="C35" s="11" t="s">
        <v>15</v>
      </c>
      <c r="D35" s="11"/>
    </row>
    <row r="36" s="20" customFormat="1" spans="1:4">
      <c r="A36" s="11">
        <v>5</v>
      </c>
      <c r="B36" s="12" t="s">
        <v>155</v>
      </c>
      <c r="C36" s="11" t="s">
        <v>409</v>
      </c>
      <c r="D36" s="11" t="s">
        <v>412</v>
      </c>
    </row>
    <row r="37" s="20" customFormat="1" spans="1:4">
      <c r="A37" s="11">
        <v>6</v>
      </c>
      <c r="B37" s="12"/>
      <c r="C37" s="11" t="s">
        <v>411</v>
      </c>
      <c r="D37" s="11" t="s">
        <v>412</v>
      </c>
    </row>
    <row r="38" s="20" customFormat="1" spans="1:4">
      <c r="A38" s="11">
        <v>7</v>
      </c>
      <c r="B38" s="12"/>
      <c r="C38" s="11" t="s">
        <v>175</v>
      </c>
      <c r="D38" s="11" t="s">
        <v>412</v>
      </c>
    </row>
    <row r="39" s="20" customFormat="1" spans="1:4">
      <c r="A39" s="11">
        <v>8</v>
      </c>
      <c r="B39" s="12"/>
      <c r="C39" s="11" t="s">
        <v>420</v>
      </c>
      <c r="D39" s="11" t="s">
        <v>412</v>
      </c>
    </row>
    <row r="40" s="20" customFormat="1" spans="1:4">
      <c r="A40" s="11">
        <v>9</v>
      </c>
      <c r="B40" s="12" t="s">
        <v>415</v>
      </c>
      <c r="C40" s="11"/>
      <c r="D40" s="11" t="s">
        <v>407</v>
      </c>
    </row>
    <row r="41" s="20" customFormat="1" spans="1:4">
      <c r="A41" s="36" t="s">
        <v>422</v>
      </c>
      <c r="B41" s="36"/>
      <c r="C41" s="36"/>
      <c r="D41" s="36"/>
    </row>
    <row r="42" s="20" customFormat="1" spans="1:4">
      <c r="A42" s="11">
        <v>1</v>
      </c>
      <c r="B42" s="24" t="s">
        <v>405</v>
      </c>
      <c r="C42" s="11" t="s">
        <v>406</v>
      </c>
      <c r="D42" s="24" t="s">
        <v>407</v>
      </c>
    </row>
    <row r="43" s="20" customFormat="1" spans="1:4">
      <c r="A43" s="11">
        <v>2</v>
      </c>
      <c r="B43" s="27"/>
      <c r="C43" s="11" t="s">
        <v>15</v>
      </c>
      <c r="D43" s="27"/>
    </row>
    <row r="44" s="20" customFormat="1" spans="1:4">
      <c r="A44" s="11">
        <v>3</v>
      </c>
      <c r="B44" s="36" t="s">
        <v>59</v>
      </c>
      <c r="C44" s="11" t="s">
        <v>406</v>
      </c>
      <c r="D44" s="24" t="s">
        <v>407</v>
      </c>
    </row>
    <row r="45" s="20" customFormat="1" spans="1:4">
      <c r="A45" s="11">
        <v>4</v>
      </c>
      <c r="B45" s="36"/>
      <c r="C45" s="11" t="s">
        <v>15</v>
      </c>
      <c r="D45" s="27"/>
    </row>
    <row r="46" s="20" customFormat="1" spans="1:4">
      <c r="A46" s="11">
        <v>5</v>
      </c>
      <c r="B46" s="28" t="s">
        <v>155</v>
      </c>
      <c r="C46" s="11" t="s">
        <v>409</v>
      </c>
      <c r="D46" s="11" t="s">
        <v>412</v>
      </c>
    </row>
    <row r="47" s="20" customFormat="1" spans="1:4">
      <c r="A47" s="11">
        <v>6</v>
      </c>
      <c r="B47" s="29"/>
      <c r="C47" s="11" t="s">
        <v>411</v>
      </c>
      <c r="D47" s="11" t="s">
        <v>412</v>
      </c>
    </row>
    <row r="48" s="20" customFormat="1" spans="1:4">
      <c r="A48" s="11">
        <v>7</v>
      </c>
      <c r="B48" s="29"/>
      <c r="C48" s="11" t="s">
        <v>175</v>
      </c>
      <c r="D48" s="11" t="s">
        <v>412</v>
      </c>
    </row>
    <row r="49" s="20" customFormat="1" spans="1:4">
      <c r="A49" s="11">
        <v>8</v>
      </c>
      <c r="B49" s="29"/>
      <c r="C49" s="11" t="s">
        <v>420</v>
      </c>
      <c r="D49" s="11" t="s">
        <v>412</v>
      </c>
    </row>
    <row r="50" s="20" customFormat="1" spans="1:4">
      <c r="A50" s="11">
        <v>9</v>
      </c>
      <c r="B50" s="12" t="s">
        <v>415</v>
      </c>
      <c r="C50" s="11"/>
      <c r="D50" s="11" t="s">
        <v>407</v>
      </c>
    </row>
    <row r="51" s="20" customFormat="1" spans="1:4">
      <c r="A51" s="11" t="s">
        <v>423</v>
      </c>
      <c r="B51" s="11"/>
      <c r="C51" s="11"/>
      <c r="D51" s="11"/>
    </row>
    <row r="52" s="20" customFormat="1" spans="1:4">
      <c r="A52" s="11">
        <v>1</v>
      </c>
      <c r="B52" s="24" t="s">
        <v>405</v>
      </c>
      <c r="C52" s="11" t="s">
        <v>406</v>
      </c>
      <c r="D52" s="24" t="s">
        <v>407</v>
      </c>
    </row>
    <row r="53" s="20" customFormat="1" spans="1:4">
      <c r="A53" s="11">
        <v>2</v>
      </c>
      <c r="B53" s="27"/>
      <c r="C53" s="11" t="s">
        <v>15</v>
      </c>
      <c r="D53" s="27"/>
    </row>
    <row r="54" s="20" customFormat="1" spans="1:4">
      <c r="A54" s="11">
        <v>3</v>
      </c>
      <c r="B54" s="24" t="s">
        <v>59</v>
      </c>
      <c r="C54" s="11" t="s">
        <v>406</v>
      </c>
      <c r="D54" s="24" t="s">
        <v>407</v>
      </c>
    </row>
    <row r="55" s="20" customFormat="1" spans="1:4">
      <c r="A55" s="11">
        <v>4</v>
      </c>
      <c r="B55" s="27"/>
      <c r="C55" s="11" t="s">
        <v>15</v>
      </c>
      <c r="D55" s="27"/>
    </row>
    <row r="56" s="20" customFormat="1" spans="1:4">
      <c r="A56" s="11">
        <v>5</v>
      </c>
      <c r="B56" s="27" t="s">
        <v>424</v>
      </c>
      <c r="C56" s="11" t="s">
        <v>425</v>
      </c>
      <c r="D56" s="27" t="s">
        <v>413</v>
      </c>
    </row>
    <row r="57" s="20" customFormat="1" ht="16" customHeight="1" spans="1:4">
      <c r="A57" s="11">
        <v>6</v>
      </c>
      <c r="B57" s="12" t="s">
        <v>415</v>
      </c>
      <c r="C57" s="11"/>
      <c r="D57" s="11" t="s">
        <v>407</v>
      </c>
    </row>
    <row r="58" s="20" customFormat="1" spans="1:4">
      <c r="A58" s="11" t="s">
        <v>426</v>
      </c>
      <c r="B58" s="11"/>
      <c r="C58" s="11"/>
      <c r="D58" s="11"/>
    </row>
    <row r="59" s="20" customFormat="1" spans="1:4">
      <c r="A59" s="11">
        <v>1</v>
      </c>
      <c r="B59" s="24" t="s">
        <v>405</v>
      </c>
      <c r="C59" s="11" t="s">
        <v>406</v>
      </c>
      <c r="D59" s="24" t="s">
        <v>407</v>
      </c>
    </row>
    <row r="60" s="20" customFormat="1" spans="1:4">
      <c r="A60" s="11">
        <v>2</v>
      </c>
      <c r="B60" s="35"/>
      <c r="C60" s="11" t="s">
        <v>15</v>
      </c>
      <c r="D60" s="35"/>
    </row>
    <row r="61" s="20" customFormat="1" ht="13.5" customHeight="1" spans="1:4">
      <c r="A61" s="11">
        <v>3</v>
      </c>
      <c r="B61" s="12" t="s">
        <v>59</v>
      </c>
      <c r="C61" s="11" t="s">
        <v>406</v>
      </c>
      <c r="D61" s="24" t="s">
        <v>407</v>
      </c>
    </row>
    <row r="62" s="20" customFormat="1" ht="13.5" customHeight="1" spans="1:4">
      <c r="A62" s="11">
        <v>4</v>
      </c>
      <c r="B62" s="12"/>
      <c r="C62" s="11" t="s">
        <v>15</v>
      </c>
      <c r="D62" s="35"/>
    </row>
    <row r="63" s="20" customFormat="1" ht="13.5" customHeight="1" spans="1:4">
      <c r="A63" s="11">
        <v>5</v>
      </c>
      <c r="B63" s="11" t="s">
        <v>424</v>
      </c>
      <c r="C63" s="11" t="s">
        <v>425</v>
      </c>
      <c r="D63" s="11" t="s">
        <v>413</v>
      </c>
    </row>
    <row r="64" s="20" customFormat="1" ht="30" customHeight="1" spans="1:4">
      <c r="A64" s="11">
        <v>6</v>
      </c>
      <c r="B64" s="24" t="s">
        <v>172</v>
      </c>
      <c r="C64" s="12" t="s">
        <v>427</v>
      </c>
      <c r="D64" s="11" t="s">
        <v>428</v>
      </c>
    </row>
    <row r="65" s="20" customFormat="1" ht="27" customHeight="1" spans="1:4">
      <c r="A65" s="11">
        <v>7</v>
      </c>
      <c r="B65" s="35"/>
      <c r="C65" s="12" t="s">
        <v>429</v>
      </c>
      <c r="D65" s="11" t="s">
        <v>430</v>
      </c>
    </row>
    <row r="66" s="20" customFormat="1" ht="40" customHeight="1" spans="1:4">
      <c r="A66" s="11">
        <v>8</v>
      </c>
      <c r="B66" s="35"/>
      <c r="C66" s="12" t="s">
        <v>431</v>
      </c>
      <c r="D66" s="11" t="s">
        <v>432</v>
      </c>
    </row>
    <row r="67" s="20" customFormat="1" ht="13" customHeight="1" spans="1:4">
      <c r="A67" s="11">
        <v>9</v>
      </c>
      <c r="B67" s="35"/>
      <c r="C67" s="12" t="s">
        <v>420</v>
      </c>
      <c r="D67" s="11" t="s">
        <v>412</v>
      </c>
    </row>
    <row r="68" s="20" customFormat="1" ht="19" customHeight="1" spans="1:5">
      <c r="A68" s="11">
        <v>10</v>
      </c>
      <c r="B68" s="28" t="s">
        <v>415</v>
      </c>
      <c r="C68" s="11"/>
      <c r="D68" s="24" t="s">
        <v>407</v>
      </c>
      <c r="E68" s="25" t="s">
        <v>433</v>
      </c>
    </row>
    <row r="69" s="20" customFormat="1" ht="19" customHeight="1" spans="1:4">
      <c r="A69" s="11">
        <v>11</v>
      </c>
      <c r="B69" s="28" t="s">
        <v>394</v>
      </c>
      <c r="C69" s="11"/>
      <c r="D69" s="11" t="s">
        <v>413</v>
      </c>
    </row>
    <row r="70" s="20" customFormat="1" spans="1:4">
      <c r="A70" s="31" t="s">
        <v>434</v>
      </c>
      <c r="B70" s="32"/>
      <c r="C70" s="32"/>
      <c r="D70" s="33"/>
    </row>
    <row r="71" s="20" customFormat="1" spans="1:4">
      <c r="A71" s="11">
        <v>1</v>
      </c>
      <c r="B71" s="24" t="s">
        <v>405</v>
      </c>
      <c r="C71" s="11" t="s">
        <v>406</v>
      </c>
      <c r="D71" s="24" t="s">
        <v>407</v>
      </c>
    </row>
    <row r="72" s="20" customFormat="1" spans="1:4">
      <c r="A72" s="11">
        <v>2</v>
      </c>
      <c r="B72" s="27"/>
      <c r="C72" s="11" t="s">
        <v>15</v>
      </c>
      <c r="D72" s="35"/>
    </row>
    <row r="73" s="20" customFormat="1" spans="1:4">
      <c r="A73" s="11">
        <v>3</v>
      </c>
      <c r="B73" s="28" t="s">
        <v>59</v>
      </c>
      <c r="C73" s="11" t="s">
        <v>406</v>
      </c>
      <c r="D73" s="24" t="s">
        <v>407</v>
      </c>
    </row>
    <row r="74" s="20" customFormat="1" spans="1:4">
      <c r="A74" s="11">
        <v>4</v>
      </c>
      <c r="B74" s="29"/>
      <c r="C74" s="24" t="s">
        <v>15</v>
      </c>
      <c r="D74" s="35"/>
    </row>
    <row r="75" s="20" customFormat="1" spans="1:4">
      <c r="A75" s="11">
        <v>5</v>
      </c>
      <c r="B75" s="11" t="s">
        <v>424</v>
      </c>
      <c r="C75" s="11" t="s">
        <v>425</v>
      </c>
      <c r="D75" s="11" t="s">
        <v>413</v>
      </c>
    </row>
    <row r="76" s="20" customFormat="1" ht="29" customHeight="1" spans="1:4">
      <c r="A76" s="11">
        <v>6</v>
      </c>
      <c r="B76" s="28" t="s">
        <v>435</v>
      </c>
      <c r="C76" s="12" t="s">
        <v>436</v>
      </c>
      <c r="D76" s="11" t="s">
        <v>437</v>
      </c>
    </row>
    <row r="77" s="20" customFormat="1" ht="32" customHeight="1" spans="1:4">
      <c r="A77" s="11">
        <v>7</v>
      </c>
      <c r="B77" s="29"/>
      <c r="C77" s="12" t="s">
        <v>438</v>
      </c>
      <c r="D77" s="11" t="s">
        <v>413</v>
      </c>
    </row>
    <row r="78" s="20" customFormat="1" ht="33" customHeight="1" spans="1:4">
      <c r="A78" s="11">
        <v>8</v>
      </c>
      <c r="B78" s="29"/>
      <c r="C78" s="12" t="s">
        <v>439</v>
      </c>
      <c r="D78" s="11" t="s">
        <v>413</v>
      </c>
    </row>
    <row r="79" s="20" customFormat="1" ht="28" customHeight="1" spans="1:4">
      <c r="A79" s="11">
        <v>9</v>
      </c>
      <c r="B79" s="29"/>
      <c r="C79" s="12" t="s">
        <v>440</v>
      </c>
      <c r="D79" s="11" t="s">
        <v>441</v>
      </c>
    </row>
    <row r="80" s="20" customFormat="1" ht="19" customHeight="1" spans="1:4">
      <c r="A80" s="11">
        <v>10</v>
      </c>
      <c r="B80" s="29"/>
      <c r="C80" s="12" t="s">
        <v>175</v>
      </c>
      <c r="D80" s="11" t="s">
        <v>442</v>
      </c>
    </row>
    <row r="81" s="20" customFormat="1" ht="46" customHeight="1" spans="1:4">
      <c r="A81" s="11">
        <v>11</v>
      </c>
      <c r="B81" s="29"/>
      <c r="C81" s="12" t="s">
        <v>443</v>
      </c>
      <c r="D81" s="11" t="s">
        <v>413</v>
      </c>
    </row>
    <row r="82" s="20" customFormat="1" ht="12" customHeight="1" spans="1:4">
      <c r="A82" s="11">
        <v>12</v>
      </c>
      <c r="B82" s="29"/>
      <c r="C82" s="12" t="s">
        <v>420</v>
      </c>
      <c r="D82" s="11" t="s">
        <v>412</v>
      </c>
    </row>
    <row r="83" s="20" customFormat="1" spans="1:4">
      <c r="A83" s="11">
        <v>13</v>
      </c>
      <c r="B83" s="28" t="s">
        <v>415</v>
      </c>
      <c r="C83" s="11"/>
      <c r="D83" s="24" t="s">
        <v>407</v>
      </c>
    </row>
    <row r="84" s="20" customFormat="1" spans="1:4">
      <c r="A84" s="11" t="s">
        <v>444</v>
      </c>
      <c r="B84" s="11"/>
      <c r="C84" s="11"/>
      <c r="D84" s="11"/>
    </row>
    <row r="85" s="20" customFormat="1" spans="1:4">
      <c r="A85" s="11">
        <v>1</v>
      </c>
      <c r="B85" s="28" t="s">
        <v>405</v>
      </c>
      <c r="C85" s="11" t="s">
        <v>406</v>
      </c>
      <c r="D85" s="24" t="s">
        <v>407</v>
      </c>
    </row>
    <row r="86" s="20" customFormat="1" ht="18" customHeight="1" spans="1:4">
      <c r="A86" s="11">
        <v>2</v>
      </c>
      <c r="B86" s="30"/>
      <c r="C86" s="11" t="s">
        <v>15</v>
      </c>
      <c r="D86" s="27"/>
    </row>
    <row r="87" s="20" customFormat="1" spans="1:4">
      <c r="A87" s="11">
        <v>3</v>
      </c>
      <c r="B87" s="28" t="s">
        <v>59</v>
      </c>
      <c r="C87" s="11" t="s">
        <v>406</v>
      </c>
      <c r="D87" s="24" t="s">
        <v>407</v>
      </c>
    </row>
    <row r="88" s="20" customFormat="1" spans="1:4">
      <c r="A88" s="11">
        <v>4</v>
      </c>
      <c r="B88" s="30"/>
      <c r="C88" s="11" t="s">
        <v>15</v>
      </c>
      <c r="D88" s="27"/>
    </row>
    <row r="89" s="20" customFormat="1" spans="1:4">
      <c r="A89" s="11">
        <v>5</v>
      </c>
      <c r="B89" s="27" t="s">
        <v>424</v>
      </c>
      <c r="C89" s="11" t="s">
        <v>425</v>
      </c>
      <c r="D89" s="27" t="s">
        <v>413</v>
      </c>
    </row>
    <row r="90" s="20" customFormat="1" ht="27" customHeight="1" spans="1:4">
      <c r="A90" s="11">
        <v>6</v>
      </c>
      <c r="B90" s="28" t="s">
        <v>155</v>
      </c>
      <c r="C90" s="12" t="s">
        <v>445</v>
      </c>
      <c r="D90" s="11" t="s">
        <v>428</v>
      </c>
    </row>
    <row r="91" s="20" customFormat="1" spans="1:4">
      <c r="A91" s="11">
        <v>7</v>
      </c>
      <c r="B91" s="29"/>
      <c r="C91" s="11" t="s">
        <v>175</v>
      </c>
      <c r="D91" s="24" t="s">
        <v>446</v>
      </c>
    </row>
    <row r="92" s="20" customFormat="1" spans="1:4">
      <c r="A92" s="11">
        <v>8</v>
      </c>
      <c r="B92" s="29"/>
      <c r="C92" s="11" t="s">
        <v>420</v>
      </c>
      <c r="D92" s="24" t="s">
        <v>412</v>
      </c>
    </row>
    <row r="93" s="20" customFormat="1" spans="1:4">
      <c r="A93" s="11">
        <v>9</v>
      </c>
      <c r="B93" s="30" t="s">
        <v>415</v>
      </c>
      <c r="C93" s="11"/>
      <c r="D93" s="11" t="s">
        <v>407</v>
      </c>
    </row>
    <row r="94" s="20" customFormat="1" spans="1:4">
      <c r="A94" s="11">
        <v>10</v>
      </c>
      <c r="B94" s="30" t="s">
        <v>394</v>
      </c>
      <c r="C94" s="11"/>
      <c r="D94" s="11" t="s">
        <v>413</v>
      </c>
    </row>
    <row r="95" s="20" customFormat="1" spans="1:4">
      <c r="A95" s="31" t="s">
        <v>447</v>
      </c>
      <c r="B95" s="32"/>
      <c r="C95" s="32"/>
      <c r="D95" s="33"/>
    </row>
    <row r="96" s="20" customFormat="1" ht="20" customHeight="1" spans="1:4">
      <c r="A96" s="11">
        <v>1</v>
      </c>
      <c r="B96" s="28" t="s">
        <v>59</v>
      </c>
      <c r="C96" s="11" t="s">
        <v>406</v>
      </c>
      <c r="D96" s="24" t="s">
        <v>407</v>
      </c>
    </row>
    <row r="97" s="20" customFormat="1" ht="17" customHeight="1" spans="1:4">
      <c r="A97" s="11">
        <v>2</v>
      </c>
      <c r="B97" s="29"/>
      <c r="C97" s="11" t="s">
        <v>15</v>
      </c>
      <c r="D97" s="27"/>
    </row>
    <row r="98" s="20" customFormat="1" spans="1:4">
      <c r="A98" s="11">
        <v>3</v>
      </c>
      <c r="B98" s="28" t="s">
        <v>415</v>
      </c>
      <c r="C98" s="12"/>
      <c r="D98" s="11" t="s">
        <v>407</v>
      </c>
    </row>
    <row r="99" s="20" customFormat="1" spans="1:4">
      <c r="A99" s="31" t="s">
        <v>448</v>
      </c>
      <c r="B99" s="32"/>
      <c r="C99" s="32"/>
      <c r="D99" s="33"/>
    </row>
    <row r="100" s="20" customFormat="1" ht="38" customHeight="1" spans="1:5">
      <c r="A100" s="11">
        <v>1</v>
      </c>
      <c r="B100" s="28" t="s">
        <v>449</v>
      </c>
      <c r="C100" s="12" t="s">
        <v>450</v>
      </c>
      <c r="D100" s="24" t="s">
        <v>451</v>
      </c>
      <c r="E100" s="37" t="s">
        <v>452</v>
      </c>
    </row>
    <row r="101" s="20" customFormat="1" spans="1:4">
      <c r="A101" s="31" t="s">
        <v>453</v>
      </c>
      <c r="B101" s="32"/>
      <c r="C101" s="32"/>
      <c r="D101" s="33"/>
    </row>
    <row r="102" s="20" customFormat="1" spans="1:4">
      <c r="A102" s="11">
        <v>1</v>
      </c>
      <c r="B102" s="24" t="s">
        <v>405</v>
      </c>
      <c r="C102" s="11" t="s">
        <v>406</v>
      </c>
      <c r="D102" s="24" t="s">
        <v>407</v>
      </c>
    </row>
    <row r="103" s="20" customFormat="1" spans="1:4">
      <c r="A103" s="11">
        <v>2</v>
      </c>
      <c r="B103" s="27"/>
      <c r="C103" s="11" t="s">
        <v>15</v>
      </c>
      <c r="D103" s="27"/>
    </row>
    <row r="104" s="20" customFormat="1" spans="1:4">
      <c r="A104" s="31" t="s">
        <v>454</v>
      </c>
      <c r="B104" s="32"/>
      <c r="C104" s="32"/>
      <c r="D104" s="33"/>
    </row>
    <row r="105" s="20" customFormat="1" spans="1:4">
      <c r="A105" s="11">
        <v>1</v>
      </c>
      <c r="B105" s="11" t="s">
        <v>415</v>
      </c>
      <c r="C105" s="12"/>
      <c r="D105" s="11" t="s">
        <v>407</v>
      </c>
    </row>
    <row r="106" s="20" customFormat="1" spans="1:5">
      <c r="A106" s="11">
        <v>2</v>
      </c>
      <c r="B106" s="11" t="s">
        <v>455</v>
      </c>
      <c r="C106" s="12"/>
      <c r="D106" s="11" t="s">
        <v>407</v>
      </c>
      <c r="E106" s="25" t="s">
        <v>456</v>
      </c>
    </row>
    <row r="107" s="20" customFormat="1" spans="1:4">
      <c r="A107" s="31" t="s">
        <v>457</v>
      </c>
      <c r="B107" s="32"/>
      <c r="C107" s="32"/>
      <c r="D107" s="33"/>
    </row>
    <row r="108" s="20" customFormat="1" ht="41" customHeight="1" spans="1:5">
      <c r="A108" s="11">
        <v>1</v>
      </c>
      <c r="B108" s="38" t="s">
        <v>172</v>
      </c>
      <c r="C108" s="12"/>
      <c r="D108" s="12" t="s">
        <v>458</v>
      </c>
      <c r="E108" s="37" t="s">
        <v>459</v>
      </c>
    </row>
    <row r="109" s="20" customFormat="1" ht="25" customHeight="1" spans="1:5">
      <c r="A109" s="11">
        <v>2</v>
      </c>
      <c r="B109" s="11" t="s">
        <v>460</v>
      </c>
      <c r="C109" s="12"/>
      <c r="D109" s="12" t="s">
        <v>461</v>
      </c>
      <c r="E109" s="25" t="s">
        <v>462</v>
      </c>
    </row>
    <row r="110" s="20" customFormat="1" ht="17" customHeight="1" spans="1:4">
      <c r="A110" s="11" t="s">
        <v>463</v>
      </c>
      <c r="B110" s="11"/>
      <c r="C110" s="11"/>
      <c r="D110" s="11"/>
    </row>
    <row r="111" s="20" customFormat="1" ht="36" customHeight="1" spans="1:4">
      <c r="A111" s="12" t="s">
        <v>464</v>
      </c>
      <c r="B111" s="12"/>
      <c r="C111" s="12"/>
      <c r="D111" s="12"/>
    </row>
    <row r="112" s="20" customFormat="1" ht="28" customHeight="1" spans="1:4">
      <c r="A112" s="12" t="s">
        <v>465</v>
      </c>
      <c r="B112" s="12"/>
      <c r="C112" s="12"/>
      <c r="D112" s="12"/>
    </row>
    <row r="113" ht="20" customHeight="1" spans="1:4">
      <c r="A113" s="39" t="s">
        <v>466</v>
      </c>
      <c r="B113" s="39"/>
      <c r="C113" s="39"/>
      <c r="D113" s="39"/>
    </row>
  </sheetData>
  <mergeCells count="70">
    <mergeCell ref="A1:D1"/>
    <mergeCell ref="A11:D11"/>
    <mergeCell ref="A21:D21"/>
    <mergeCell ref="A31:D31"/>
    <mergeCell ref="A41:D41"/>
    <mergeCell ref="A51:D51"/>
    <mergeCell ref="A58:D58"/>
    <mergeCell ref="A70:D70"/>
    <mergeCell ref="A84:D84"/>
    <mergeCell ref="A95:D95"/>
    <mergeCell ref="A99:D99"/>
    <mergeCell ref="A101:D101"/>
    <mergeCell ref="A104:D104"/>
    <mergeCell ref="A107:D107"/>
    <mergeCell ref="A110:D110"/>
    <mergeCell ref="A111:D111"/>
    <mergeCell ref="A112:D112"/>
    <mergeCell ref="A113:D113"/>
    <mergeCell ref="B3:B4"/>
    <mergeCell ref="B5:B6"/>
    <mergeCell ref="B7:B9"/>
    <mergeCell ref="B12:B13"/>
    <mergeCell ref="B14:B15"/>
    <mergeCell ref="B16:B19"/>
    <mergeCell ref="B22:B23"/>
    <mergeCell ref="B24:B25"/>
    <mergeCell ref="B26:B29"/>
    <mergeCell ref="B32:B33"/>
    <mergeCell ref="B34:B35"/>
    <mergeCell ref="B36:B39"/>
    <mergeCell ref="B42:B43"/>
    <mergeCell ref="B44:B45"/>
    <mergeCell ref="B46:B49"/>
    <mergeCell ref="B52:B53"/>
    <mergeCell ref="B54:B55"/>
    <mergeCell ref="B59:B60"/>
    <mergeCell ref="B61:B62"/>
    <mergeCell ref="B64:B67"/>
    <mergeCell ref="B71:B72"/>
    <mergeCell ref="B73:B74"/>
    <mergeCell ref="B76:B82"/>
    <mergeCell ref="B85:B86"/>
    <mergeCell ref="B87:B88"/>
    <mergeCell ref="B90:B92"/>
    <mergeCell ref="B96:B97"/>
    <mergeCell ref="B102:B103"/>
    <mergeCell ref="D3:D4"/>
    <mergeCell ref="D5:D6"/>
    <mergeCell ref="D12:D13"/>
    <mergeCell ref="D14:D15"/>
    <mergeCell ref="D22:D23"/>
    <mergeCell ref="D24:D25"/>
    <mergeCell ref="D32:D33"/>
    <mergeCell ref="D34:D35"/>
    <mergeCell ref="D42:D43"/>
    <mergeCell ref="D44:D45"/>
    <mergeCell ref="D52:D53"/>
    <mergeCell ref="D54:D55"/>
    <mergeCell ref="D59:D60"/>
    <mergeCell ref="D61:D62"/>
    <mergeCell ref="D71:D72"/>
    <mergeCell ref="D73:D74"/>
    <mergeCell ref="D85:D86"/>
    <mergeCell ref="D87:D88"/>
    <mergeCell ref="D96:D97"/>
    <mergeCell ref="D102:D103"/>
    <mergeCell ref="E12:E13"/>
    <mergeCell ref="E24:E25"/>
    <mergeCell ref="E32:E33"/>
    <mergeCell ref="F3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9"/>
  <sheetViews>
    <sheetView workbookViewId="0">
      <selection activeCell="Q30" sqref="Q30"/>
    </sheetView>
  </sheetViews>
  <sheetFormatPr defaultColWidth="9" defaultRowHeight="14.4"/>
  <cols>
    <col min="1" max="1" width="6.71296296296296" style="1" customWidth="1"/>
    <col min="2" max="2" width="29" style="1" customWidth="1"/>
    <col min="3" max="3" width="30.8611111111111" style="1" customWidth="1"/>
    <col min="4" max="4" width="8.86111111111111" style="1" customWidth="1"/>
    <col min="5" max="5" width="14.4259259259259" style="1" customWidth="1"/>
    <col min="6" max="7" width="14.712962962963" style="1" customWidth="1"/>
    <col min="8" max="8" width="14" style="1" customWidth="1"/>
    <col min="9" max="9" width="15.287037037037" style="1" customWidth="1"/>
    <col min="10" max="10" width="14.5740740740741" style="1" customWidth="1"/>
    <col min="11" max="11" width="9.57407407407407" style="1" customWidth="1"/>
    <col min="12" max="12" width="12.712962962963" style="1" customWidth="1"/>
    <col min="13" max="13" width="10.4259259259259" style="1" customWidth="1"/>
    <col min="14" max="14" width="19.287037037037" style="1" customWidth="1"/>
    <col min="15" max="15" width="11.712962962963" style="1" customWidth="1"/>
    <col min="16" max="16" width="12.8611111111111" style="16" customWidth="1"/>
    <col min="17" max="19" width="9" style="16"/>
  </cols>
  <sheetData>
    <row r="1" ht="24" customHeight="1" spans="1:16">
      <c r="A1" s="2" t="s">
        <v>4</v>
      </c>
      <c r="B1" s="2" t="s">
        <v>6</v>
      </c>
      <c r="C1" s="2" t="s">
        <v>467</v>
      </c>
      <c r="D1" s="2" t="s">
        <v>8</v>
      </c>
      <c r="E1" s="2" t="s">
        <v>468</v>
      </c>
      <c r="F1" s="2" t="s">
        <v>469</v>
      </c>
      <c r="G1" s="2" t="s">
        <v>470</v>
      </c>
      <c r="H1" s="2" t="s">
        <v>471</v>
      </c>
      <c r="I1" s="2" t="s">
        <v>472</v>
      </c>
      <c r="J1" s="2" t="s">
        <v>473</v>
      </c>
      <c r="K1" s="3" t="s">
        <v>474</v>
      </c>
      <c r="L1" s="3" t="s">
        <v>475</v>
      </c>
      <c r="M1" s="3" t="s">
        <v>476</v>
      </c>
      <c r="N1" s="2" t="s">
        <v>448</v>
      </c>
      <c r="O1" s="3" t="s">
        <v>477</v>
      </c>
      <c r="P1"/>
    </row>
    <row r="2" ht="14.25" customHeight="1" spans="1:16">
      <c r="A2" s="2">
        <v>1</v>
      </c>
      <c r="B2" s="2" t="s">
        <v>15</v>
      </c>
      <c r="C2" s="2" t="s">
        <v>16</v>
      </c>
      <c r="D2" s="2" t="s">
        <v>17</v>
      </c>
      <c r="E2" s="2"/>
      <c r="F2" s="2"/>
      <c r="G2" s="2"/>
      <c r="H2" s="2"/>
      <c r="I2" s="2"/>
      <c r="J2" s="2">
        <v>6789.241</v>
      </c>
      <c r="K2" s="19">
        <v>798.936</v>
      </c>
      <c r="L2" s="3"/>
      <c r="M2" s="3"/>
      <c r="N2" s="3"/>
      <c r="O2" s="3"/>
      <c r="P2" s="16">
        <f>SUM(E2:O2)</f>
        <v>7588.177</v>
      </c>
    </row>
    <row r="3" ht="14.25" customHeight="1" spans="1:16">
      <c r="A3" s="2">
        <v>2</v>
      </c>
      <c r="B3" s="2"/>
      <c r="C3" s="18" t="s">
        <v>18</v>
      </c>
      <c r="D3" s="2" t="s">
        <v>17</v>
      </c>
      <c r="E3" s="2"/>
      <c r="F3" s="2"/>
      <c r="G3" s="2"/>
      <c r="H3" s="2"/>
      <c r="I3" s="2"/>
      <c r="J3" s="2"/>
      <c r="K3" s="19"/>
      <c r="L3" s="3"/>
      <c r="M3" s="3"/>
      <c r="N3" s="19">
        <v>154.248</v>
      </c>
      <c r="O3" s="3"/>
      <c r="P3" s="16">
        <f t="shared" ref="P3:P29" si="0">SUM(E3:O3)</f>
        <v>154.248</v>
      </c>
    </row>
    <row r="4" ht="14.25" customHeight="1" spans="1:16">
      <c r="A4" s="2">
        <v>3</v>
      </c>
      <c r="B4" s="2"/>
      <c r="C4" s="2" t="s">
        <v>19</v>
      </c>
      <c r="D4" s="2" t="s">
        <v>17</v>
      </c>
      <c r="E4" s="19">
        <v>777.451</v>
      </c>
      <c r="F4" s="19">
        <v>691.839</v>
      </c>
      <c r="G4" s="2"/>
      <c r="H4" s="2"/>
      <c r="I4" s="2"/>
      <c r="J4" s="2"/>
      <c r="K4" s="3"/>
      <c r="L4" s="3"/>
      <c r="M4" s="3"/>
      <c r="N4" s="3"/>
      <c r="O4" s="3"/>
      <c r="P4" s="16">
        <f t="shared" si="0"/>
        <v>1469.29</v>
      </c>
    </row>
    <row r="5" ht="14.25" customHeight="1" spans="1:16">
      <c r="A5" s="2">
        <v>4</v>
      </c>
      <c r="B5" s="2"/>
      <c r="C5" s="2" t="s">
        <v>20</v>
      </c>
      <c r="D5" s="2" t="s">
        <v>17</v>
      </c>
      <c r="E5" s="19"/>
      <c r="F5" s="19"/>
      <c r="G5" s="2">
        <v>749.417</v>
      </c>
      <c r="H5" s="19">
        <v>2573.667</v>
      </c>
      <c r="I5" s="2">
        <v>745.59</v>
      </c>
      <c r="J5" s="2"/>
      <c r="K5" s="3"/>
      <c r="L5" s="3">
        <v>1553.87</v>
      </c>
      <c r="M5" s="3"/>
      <c r="N5" s="3"/>
      <c r="O5" s="3">
        <v>139.073</v>
      </c>
      <c r="P5" s="16">
        <f t="shared" si="0"/>
        <v>5761.617</v>
      </c>
    </row>
    <row r="6" ht="14.25" customHeight="1" spans="1:16">
      <c r="A6" s="2">
        <v>5</v>
      </c>
      <c r="B6" s="2"/>
      <c r="C6" s="2" t="s">
        <v>21</v>
      </c>
      <c r="D6" s="2" t="s">
        <v>17</v>
      </c>
      <c r="E6" s="19"/>
      <c r="F6" s="19"/>
      <c r="G6" s="2"/>
      <c r="H6" s="19"/>
      <c r="I6" s="2">
        <v>4032.644</v>
      </c>
      <c r="J6" s="2"/>
      <c r="K6" s="3"/>
      <c r="L6" s="3"/>
      <c r="M6" s="19">
        <v>2418.165</v>
      </c>
      <c r="N6" s="3"/>
      <c r="O6" s="3"/>
      <c r="P6" s="16">
        <f t="shared" si="0"/>
        <v>6450.809</v>
      </c>
    </row>
    <row r="7" ht="14.25" customHeight="1" spans="1:16">
      <c r="A7" s="2">
        <v>6</v>
      </c>
      <c r="B7" s="2" t="s">
        <v>22</v>
      </c>
      <c r="C7" s="2" t="s">
        <v>23</v>
      </c>
      <c r="D7" s="2" t="s">
        <v>17</v>
      </c>
      <c r="E7" s="2"/>
      <c r="F7" s="2"/>
      <c r="G7" s="2"/>
      <c r="H7" s="2"/>
      <c r="I7" s="2"/>
      <c r="J7" s="2">
        <v>6254.67</v>
      </c>
      <c r="K7" s="3"/>
      <c r="L7" s="3"/>
      <c r="M7" s="3"/>
      <c r="N7" s="3"/>
      <c r="O7" s="3"/>
      <c r="P7" s="16">
        <f t="shared" si="0"/>
        <v>6254.67</v>
      </c>
    </row>
    <row r="8" ht="14.25" customHeight="1" spans="1:16">
      <c r="A8" s="2">
        <v>7</v>
      </c>
      <c r="B8" s="2"/>
      <c r="C8" s="2" t="s">
        <v>24</v>
      </c>
      <c r="D8" s="2" t="s">
        <v>17</v>
      </c>
      <c r="E8" s="19">
        <v>753.415</v>
      </c>
      <c r="F8" s="19">
        <v>667.355</v>
      </c>
      <c r="G8" s="2">
        <v>1256.808</v>
      </c>
      <c r="H8" s="19">
        <v>2467.77</v>
      </c>
      <c r="I8" s="19">
        <v>3859.172</v>
      </c>
      <c r="J8" s="2"/>
      <c r="K8" s="3"/>
      <c r="L8" s="3"/>
      <c r="M8" s="19">
        <v>2306.012</v>
      </c>
      <c r="N8" s="3">
        <v>123.39</v>
      </c>
      <c r="O8" s="3"/>
      <c r="P8" s="16">
        <f t="shared" si="0"/>
        <v>11433.922</v>
      </c>
    </row>
    <row r="9" ht="14.25" customHeight="1" spans="1:16">
      <c r="A9" s="2">
        <v>8</v>
      </c>
      <c r="B9" s="2"/>
      <c r="C9" s="2" t="s">
        <v>25</v>
      </c>
      <c r="D9" s="2" t="s">
        <v>17</v>
      </c>
      <c r="E9" s="19"/>
      <c r="F9" s="19"/>
      <c r="G9" s="2"/>
      <c r="H9" s="19"/>
      <c r="I9" s="19"/>
      <c r="J9" s="2"/>
      <c r="K9" s="19">
        <v>759.157</v>
      </c>
      <c r="L9" s="3">
        <v>1484.27</v>
      </c>
      <c r="M9" s="3"/>
      <c r="N9" s="3"/>
      <c r="O9" s="3"/>
      <c r="P9" s="16">
        <f t="shared" si="0"/>
        <v>2243.427</v>
      </c>
    </row>
    <row r="10" ht="14.25" customHeight="1" spans="1:16">
      <c r="A10" s="2">
        <v>9</v>
      </c>
      <c r="B10" s="2"/>
      <c r="C10" s="2" t="s">
        <v>26</v>
      </c>
      <c r="D10" s="2" t="s">
        <v>17</v>
      </c>
      <c r="E10" s="19"/>
      <c r="F10" s="19"/>
      <c r="G10" s="2"/>
      <c r="H10" s="19"/>
      <c r="I10" s="19"/>
      <c r="J10" s="2"/>
      <c r="K10" s="19"/>
      <c r="L10" s="3"/>
      <c r="M10" s="3"/>
      <c r="N10" s="3"/>
      <c r="O10" s="3">
        <v>128.072</v>
      </c>
      <c r="P10" s="16">
        <f t="shared" si="0"/>
        <v>128.072</v>
      </c>
    </row>
    <row r="11" ht="14.25" customHeight="1" spans="1:16">
      <c r="A11" s="2">
        <v>10</v>
      </c>
      <c r="B11" s="2" t="s">
        <v>27</v>
      </c>
      <c r="C11" s="2" t="s">
        <v>28</v>
      </c>
      <c r="D11" s="2" t="s">
        <v>29</v>
      </c>
      <c r="E11" s="2">
        <v>14</v>
      </c>
      <c r="F11" s="2">
        <v>25</v>
      </c>
      <c r="G11" s="2">
        <v>5</v>
      </c>
      <c r="H11" s="2">
        <v>41</v>
      </c>
      <c r="I11" s="2">
        <v>82</v>
      </c>
      <c r="J11" s="2">
        <v>124</v>
      </c>
      <c r="K11" s="3">
        <v>13</v>
      </c>
      <c r="L11" s="3">
        <v>48</v>
      </c>
      <c r="M11" s="3">
        <v>31</v>
      </c>
      <c r="N11" s="3"/>
      <c r="O11" s="3">
        <v>3</v>
      </c>
      <c r="P11" s="16">
        <f t="shared" si="0"/>
        <v>386</v>
      </c>
    </row>
    <row r="12" ht="14.25" customHeight="1" spans="1:16">
      <c r="A12" s="2">
        <v>11</v>
      </c>
      <c r="B12" s="2" t="s">
        <v>30</v>
      </c>
      <c r="C12" s="2" t="s">
        <v>28</v>
      </c>
      <c r="D12" s="2" t="s">
        <v>29</v>
      </c>
      <c r="E12" s="2">
        <v>13</v>
      </c>
      <c r="F12" s="2">
        <v>8</v>
      </c>
      <c r="G12" s="2">
        <v>33</v>
      </c>
      <c r="H12" s="2">
        <v>126</v>
      </c>
      <c r="I12" s="2">
        <v>46</v>
      </c>
      <c r="J12" s="2">
        <v>244</v>
      </c>
      <c r="K12" s="3">
        <v>13</v>
      </c>
      <c r="L12" s="3">
        <v>19</v>
      </c>
      <c r="M12" s="3">
        <v>75</v>
      </c>
      <c r="N12" s="3"/>
      <c r="O12" s="3">
        <v>6</v>
      </c>
      <c r="P12" s="16">
        <f t="shared" si="0"/>
        <v>583</v>
      </c>
    </row>
    <row r="13" ht="14.25" customHeight="1" spans="1:16">
      <c r="A13" s="2">
        <v>12</v>
      </c>
      <c r="B13" s="2" t="s">
        <v>31</v>
      </c>
      <c r="C13" s="2" t="s">
        <v>32</v>
      </c>
      <c r="D13" s="2" t="s">
        <v>29</v>
      </c>
      <c r="E13" s="2"/>
      <c r="F13" s="2"/>
      <c r="G13" s="2"/>
      <c r="H13" s="2"/>
      <c r="I13" s="2"/>
      <c r="J13" s="2"/>
      <c r="K13" s="3">
        <v>19</v>
      </c>
      <c r="L13" s="3"/>
      <c r="M13" s="3"/>
      <c r="N13" s="3"/>
      <c r="O13" s="3"/>
      <c r="P13" s="16">
        <f t="shared" si="0"/>
        <v>19</v>
      </c>
    </row>
    <row r="14" ht="14.25" customHeight="1" spans="1:16">
      <c r="A14" s="2">
        <v>13</v>
      </c>
      <c r="B14" s="2" t="s">
        <v>33</v>
      </c>
      <c r="C14" s="2" t="s">
        <v>28</v>
      </c>
      <c r="D14" s="2" t="s">
        <v>29</v>
      </c>
      <c r="E14" s="2"/>
      <c r="F14" s="2">
        <v>2</v>
      </c>
      <c r="G14" s="2"/>
      <c r="H14" s="2"/>
      <c r="I14" s="2"/>
      <c r="J14" s="2">
        <v>1</v>
      </c>
      <c r="K14" s="3"/>
      <c r="L14" s="3"/>
      <c r="M14" s="3">
        <v>3</v>
      </c>
      <c r="N14" s="3"/>
      <c r="O14" s="3"/>
      <c r="P14" s="16">
        <f t="shared" si="0"/>
        <v>6</v>
      </c>
    </row>
    <row r="15" ht="14.25" customHeight="1" spans="1:16">
      <c r="A15" s="2">
        <v>14</v>
      </c>
      <c r="B15" s="2" t="s">
        <v>34</v>
      </c>
      <c r="C15" s="2" t="s">
        <v>35</v>
      </c>
      <c r="D15" s="2" t="s">
        <v>29</v>
      </c>
      <c r="E15" s="2"/>
      <c r="F15" s="2"/>
      <c r="G15" s="2"/>
      <c r="H15" s="2"/>
      <c r="I15" s="2">
        <v>44</v>
      </c>
      <c r="J15" s="2">
        <v>5</v>
      </c>
      <c r="K15" s="3"/>
      <c r="L15" s="3"/>
      <c r="M15" s="3"/>
      <c r="N15" s="3"/>
      <c r="O15" s="3"/>
      <c r="P15" s="16">
        <f t="shared" si="0"/>
        <v>49</v>
      </c>
    </row>
    <row r="16" ht="14.25" customHeight="1" spans="1:16">
      <c r="A16" s="2">
        <v>15</v>
      </c>
      <c r="B16" s="2" t="s">
        <v>36</v>
      </c>
      <c r="C16" s="2" t="s">
        <v>37</v>
      </c>
      <c r="D16" s="2" t="s">
        <v>29</v>
      </c>
      <c r="E16" s="2"/>
      <c r="F16" s="2"/>
      <c r="G16" s="2"/>
      <c r="H16" s="2"/>
      <c r="I16" s="2">
        <v>2</v>
      </c>
      <c r="J16" s="2"/>
      <c r="K16" s="3"/>
      <c r="L16" s="3"/>
      <c r="M16" s="3"/>
      <c r="N16" s="3"/>
      <c r="O16" s="3"/>
      <c r="P16" s="16">
        <f t="shared" si="0"/>
        <v>2</v>
      </c>
    </row>
    <row r="17" ht="14.25" customHeight="1" spans="1:16">
      <c r="A17" s="2">
        <v>16</v>
      </c>
      <c r="B17" s="2" t="s">
        <v>38</v>
      </c>
      <c r="C17" s="2" t="s">
        <v>39</v>
      </c>
      <c r="D17" s="2" t="s">
        <v>29</v>
      </c>
      <c r="E17" s="2"/>
      <c r="F17" s="2"/>
      <c r="G17" s="2"/>
      <c r="H17" s="2"/>
      <c r="I17" s="2">
        <v>265</v>
      </c>
      <c r="J17" s="2">
        <v>279</v>
      </c>
      <c r="K17" s="3"/>
      <c r="L17" s="3">
        <v>21</v>
      </c>
      <c r="M17" s="3">
        <v>28</v>
      </c>
      <c r="N17" s="3"/>
      <c r="O17" s="3"/>
      <c r="P17" s="16">
        <f t="shared" si="0"/>
        <v>593</v>
      </c>
    </row>
    <row r="18" ht="14.25" customHeight="1" spans="1:16">
      <c r="A18" s="2">
        <v>17</v>
      </c>
      <c r="B18" s="2" t="s">
        <v>40</v>
      </c>
      <c r="C18" s="2" t="s">
        <v>41</v>
      </c>
      <c r="D18" s="2" t="s">
        <v>29</v>
      </c>
      <c r="E18" s="2">
        <v>17</v>
      </c>
      <c r="F18" s="2">
        <v>36</v>
      </c>
      <c r="G18" s="2">
        <v>40</v>
      </c>
      <c r="H18" s="2">
        <v>174</v>
      </c>
      <c r="I18" s="2">
        <v>27</v>
      </c>
      <c r="J18" s="2">
        <v>68</v>
      </c>
      <c r="K18" s="3">
        <v>54</v>
      </c>
      <c r="L18" s="3">
        <v>82</v>
      </c>
      <c r="M18" s="3">
        <v>114</v>
      </c>
      <c r="N18" s="3">
        <v>5</v>
      </c>
      <c r="O18" s="3">
        <v>15</v>
      </c>
      <c r="P18" s="16">
        <f t="shared" si="0"/>
        <v>632</v>
      </c>
    </row>
    <row r="19" ht="14.25" customHeight="1" spans="1:16">
      <c r="A19" s="2">
        <v>18</v>
      </c>
      <c r="B19" s="2" t="s">
        <v>42</v>
      </c>
      <c r="C19" s="2" t="s">
        <v>43</v>
      </c>
      <c r="D19" s="2" t="s">
        <v>29</v>
      </c>
      <c r="E19" s="2"/>
      <c r="F19" s="2"/>
      <c r="G19" s="2"/>
      <c r="H19" s="2"/>
      <c r="I19" s="2"/>
      <c r="J19" s="2"/>
      <c r="K19" s="3"/>
      <c r="L19" s="3"/>
      <c r="M19" s="3"/>
      <c r="N19" s="3">
        <v>2</v>
      </c>
      <c r="O19" s="3"/>
      <c r="P19" s="16">
        <f t="shared" si="0"/>
        <v>2</v>
      </c>
    </row>
    <row r="20" ht="14.25" customHeight="1" spans="1:16">
      <c r="A20" s="2">
        <v>19</v>
      </c>
      <c r="B20" s="18" t="s">
        <v>44</v>
      </c>
      <c r="C20" s="2" t="s">
        <v>45</v>
      </c>
      <c r="D20" s="2" t="s">
        <v>29</v>
      </c>
      <c r="E20" s="2"/>
      <c r="F20" s="2"/>
      <c r="G20" s="2"/>
      <c r="H20" s="2"/>
      <c r="I20" s="2"/>
      <c r="J20" s="2"/>
      <c r="K20" s="3"/>
      <c r="L20" s="3"/>
      <c r="M20" s="3">
        <v>1</v>
      </c>
      <c r="N20" s="3"/>
      <c r="O20" s="3"/>
      <c r="P20" s="16">
        <f t="shared" si="0"/>
        <v>1</v>
      </c>
    </row>
    <row r="21" ht="14.25" customHeight="1" spans="1:16">
      <c r="A21" s="2">
        <v>20</v>
      </c>
      <c r="B21" s="18" t="s">
        <v>46</v>
      </c>
      <c r="C21" s="2" t="s">
        <v>47</v>
      </c>
      <c r="D21" s="2" t="s">
        <v>29</v>
      </c>
      <c r="E21" s="2"/>
      <c r="F21" s="2"/>
      <c r="G21" s="2"/>
      <c r="H21" s="2"/>
      <c r="I21" s="2"/>
      <c r="J21" s="2"/>
      <c r="K21" s="3"/>
      <c r="L21" s="3"/>
      <c r="M21" s="3"/>
      <c r="N21" s="3">
        <v>6</v>
      </c>
      <c r="O21" s="3"/>
      <c r="P21" s="16">
        <f t="shared" si="0"/>
        <v>6</v>
      </c>
    </row>
    <row r="22" ht="14.25" customHeight="1" spans="1:16">
      <c r="A22" s="2">
        <v>21</v>
      </c>
      <c r="B22" s="2" t="s">
        <v>48</v>
      </c>
      <c r="C22" s="2" t="s">
        <v>49</v>
      </c>
      <c r="D22" s="2" t="s">
        <v>29</v>
      </c>
      <c r="E22" s="2"/>
      <c r="F22" s="2"/>
      <c r="G22" s="2"/>
      <c r="H22" s="2"/>
      <c r="I22" s="2">
        <v>22</v>
      </c>
      <c r="J22" s="2">
        <v>1</v>
      </c>
      <c r="K22" s="3"/>
      <c r="L22" s="3">
        <v>13</v>
      </c>
      <c r="M22" s="3"/>
      <c r="N22" s="3"/>
      <c r="O22" s="3"/>
      <c r="P22" s="16">
        <f t="shared" si="0"/>
        <v>36</v>
      </c>
    </row>
    <row r="23" ht="14.25" customHeight="1" spans="1:16">
      <c r="A23" s="2">
        <v>22</v>
      </c>
      <c r="B23" s="2" t="s">
        <v>50</v>
      </c>
      <c r="C23" s="2" t="s">
        <v>49</v>
      </c>
      <c r="D23" s="2" t="s">
        <v>29</v>
      </c>
      <c r="E23" s="2"/>
      <c r="F23" s="2"/>
      <c r="G23" s="2"/>
      <c r="H23" s="2"/>
      <c r="I23" s="2">
        <v>22</v>
      </c>
      <c r="J23" s="2">
        <v>19</v>
      </c>
      <c r="K23" s="3"/>
      <c r="L23" s="3"/>
      <c r="M23" s="3">
        <v>2</v>
      </c>
      <c r="N23" s="3"/>
      <c r="O23" s="3"/>
      <c r="P23" s="16">
        <f t="shared" si="0"/>
        <v>43</v>
      </c>
    </row>
    <row r="24" ht="14.25" customHeight="1" spans="1:16">
      <c r="A24" s="2">
        <v>23</v>
      </c>
      <c r="B24" s="18" t="s">
        <v>51</v>
      </c>
      <c r="C24" s="2" t="s">
        <v>49</v>
      </c>
      <c r="D24" s="2" t="s">
        <v>29</v>
      </c>
      <c r="E24" s="2"/>
      <c r="F24" s="2"/>
      <c r="G24" s="2"/>
      <c r="H24" s="2"/>
      <c r="I24" s="2"/>
      <c r="J24" s="2"/>
      <c r="K24" s="3"/>
      <c r="L24" s="3"/>
      <c r="M24" s="3"/>
      <c r="N24" s="3">
        <v>1</v>
      </c>
      <c r="O24" s="3"/>
      <c r="P24" s="16">
        <f t="shared" si="0"/>
        <v>1</v>
      </c>
    </row>
    <row r="25" ht="14.25" customHeight="1" spans="1:16">
      <c r="A25" s="2">
        <v>24</v>
      </c>
      <c r="B25" s="2" t="s">
        <v>52</v>
      </c>
      <c r="C25" s="2" t="s">
        <v>49</v>
      </c>
      <c r="D25" s="2" t="s">
        <v>29</v>
      </c>
      <c r="E25" s="2"/>
      <c r="F25" s="2"/>
      <c r="G25" s="2"/>
      <c r="H25" s="2"/>
      <c r="I25" s="2">
        <v>17</v>
      </c>
      <c r="J25" s="2">
        <v>7</v>
      </c>
      <c r="K25" s="3"/>
      <c r="L25" s="3"/>
      <c r="M25" s="3"/>
      <c r="N25" s="3"/>
      <c r="O25" s="3"/>
      <c r="P25" s="16">
        <f t="shared" si="0"/>
        <v>24</v>
      </c>
    </row>
    <row r="26" ht="14.25" customHeight="1" spans="1:16">
      <c r="A26" s="2">
        <v>25</v>
      </c>
      <c r="B26" s="2" t="s">
        <v>53</v>
      </c>
      <c r="C26" s="2" t="s">
        <v>49</v>
      </c>
      <c r="D26" s="2" t="s">
        <v>29</v>
      </c>
      <c r="E26" s="2"/>
      <c r="F26" s="2"/>
      <c r="G26" s="2"/>
      <c r="H26" s="2"/>
      <c r="I26" s="2">
        <v>8</v>
      </c>
      <c r="J26" s="2">
        <v>1</v>
      </c>
      <c r="K26" s="3"/>
      <c r="L26" s="3"/>
      <c r="M26" s="3"/>
      <c r="N26" s="3"/>
      <c r="O26" s="3"/>
      <c r="P26" s="16">
        <f t="shared" si="0"/>
        <v>9</v>
      </c>
    </row>
    <row r="27" ht="14.25" customHeight="1" spans="1:16">
      <c r="A27" s="2">
        <v>26</v>
      </c>
      <c r="B27" s="2" t="s">
        <v>54</v>
      </c>
      <c r="C27" s="2"/>
      <c r="D27" s="2" t="s">
        <v>55</v>
      </c>
      <c r="E27" s="2"/>
      <c r="F27" s="2">
        <v>3</v>
      </c>
      <c r="G27" s="2">
        <v>3</v>
      </c>
      <c r="H27" s="2">
        <v>4</v>
      </c>
      <c r="I27" s="2">
        <v>13</v>
      </c>
      <c r="J27" s="2">
        <v>13</v>
      </c>
      <c r="K27" s="3"/>
      <c r="L27" s="3">
        <v>6</v>
      </c>
      <c r="M27" s="3">
        <v>5</v>
      </c>
      <c r="N27" s="3"/>
      <c r="O27" s="3">
        <v>1</v>
      </c>
      <c r="P27" s="16">
        <f t="shared" si="0"/>
        <v>48</v>
      </c>
    </row>
    <row r="28" spans="1:16">
      <c r="A28" s="2">
        <v>27</v>
      </c>
      <c r="B28" s="2" t="s">
        <v>54</v>
      </c>
      <c r="C28" s="3" t="s">
        <v>56</v>
      </c>
      <c r="D28" s="2" t="s">
        <v>55</v>
      </c>
      <c r="E28" s="3">
        <v>2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16">
        <f t="shared" si="0"/>
        <v>2</v>
      </c>
    </row>
    <row r="29" spans="1:16">
      <c r="A29" s="2">
        <v>28</v>
      </c>
      <c r="B29" s="2" t="s">
        <v>54</v>
      </c>
      <c r="C29" s="3" t="s">
        <v>57</v>
      </c>
      <c r="D29" s="2" t="s">
        <v>55</v>
      </c>
      <c r="E29" s="3"/>
      <c r="F29" s="3"/>
      <c r="G29" s="3"/>
      <c r="H29" s="3"/>
      <c r="I29" s="3"/>
      <c r="J29" s="3"/>
      <c r="K29" s="3">
        <v>5</v>
      </c>
      <c r="L29" s="3"/>
      <c r="M29" s="3"/>
      <c r="N29" s="3"/>
      <c r="O29" s="3"/>
      <c r="P29" s="16">
        <f t="shared" si="0"/>
        <v>5</v>
      </c>
    </row>
  </sheetData>
  <mergeCells count="2">
    <mergeCell ref="B2:B6"/>
    <mergeCell ref="B7:B10"/>
  </mergeCells>
  <printOptions horizontalCentered="1"/>
  <pageMargins left="0.20004921259843" right="0.18963254593176" top="1.1770833333333" bottom="0.79166666666667" header="0.59375" footer="0.58333333333333"/>
  <pageSetup paperSize="9" orientation="portrait"/>
  <headerFooter>
    <oddHeader>&amp;L&amp;20
&amp;"宋体,加粗"&amp;9 工程名称:3号车间&amp;C&amp;"宋体,加粗"&amp;20 电气设备工程量汇总表
&amp;9&amp;R&amp;20
&amp;"宋体,加粗"&amp;9 第 &amp;P 页 共 &amp;N 页</oddHeader>
    <oddFooter>&amp;L&amp;"宋体,加粗"&amp;9 编制人:&amp;C&amp;9&amp;R&amp;"宋体,加粗"&amp;9 编制日期:2025-09-10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Q101"/>
  <sheetViews>
    <sheetView zoomScale="80" zoomScaleNormal="80" topLeftCell="B1" workbookViewId="0">
      <pane ySplit="1" topLeftCell="A58" activePane="bottomLeft" state="frozen"/>
      <selection/>
      <selection pane="bottomLeft" activeCell="B1" sqref="B1:D101"/>
    </sheetView>
  </sheetViews>
  <sheetFormatPr defaultColWidth="9" defaultRowHeight="14.4"/>
  <cols>
    <col min="1" max="1" width="7.13888888888889" style="5" customWidth="1"/>
    <col min="2" max="2" width="22.712962962963" style="5" customWidth="1"/>
    <col min="3" max="3" width="20.1388888888889" style="5" customWidth="1"/>
    <col min="4" max="4" width="6.57407407407407" style="5" customWidth="1"/>
    <col min="5" max="9" width="16.8611111111111" style="5" customWidth="1"/>
    <col min="10" max="11" width="10.8611111111111" style="5" customWidth="1"/>
    <col min="12" max="12" width="12.8611111111111" style="5" customWidth="1"/>
    <col min="13" max="13" width="10.8611111111111" style="5" customWidth="1"/>
    <col min="14" max="14" width="12.712962962963" style="5" customWidth="1"/>
    <col min="15" max="15" width="22.5740740740741" style="5" customWidth="1"/>
    <col min="16" max="16" width="10.8611111111111" style="5" customWidth="1"/>
    <col min="17" max="17" width="10.5740740740741"/>
  </cols>
  <sheetData>
    <row r="1" ht="14.25" customHeight="1" spans="1:16">
      <c r="A1" s="7" t="s">
        <v>4</v>
      </c>
      <c r="B1" s="7" t="s">
        <v>6</v>
      </c>
      <c r="C1" s="7" t="s">
        <v>467</v>
      </c>
      <c r="D1" s="7" t="s">
        <v>8</v>
      </c>
      <c r="E1" s="7" t="s">
        <v>478</v>
      </c>
      <c r="F1" s="7" t="s">
        <v>469</v>
      </c>
      <c r="G1" s="7" t="s">
        <v>470</v>
      </c>
      <c r="H1" s="7" t="s">
        <v>471</v>
      </c>
      <c r="I1" s="7" t="s">
        <v>472</v>
      </c>
      <c r="J1" s="7" t="s">
        <v>423</v>
      </c>
      <c r="K1" s="7" t="s">
        <v>479</v>
      </c>
      <c r="L1" s="7" t="s">
        <v>480</v>
      </c>
      <c r="M1" s="7" t="s">
        <v>481</v>
      </c>
      <c r="N1" s="7" t="s">
        <v>482</v>
      </c>
      <c r="O1" s="7" t="s">
        <v>448</v>
      </c>
      <c r="P1" s="7" t="s">
        <v>454</v>
      </c>
    </row>
    <row r="2" ht="14.25" customHeight="1" spans="1:17">
      <c r="A2" s="7">
        <v>1</v>
      </c>
      <c r="B2" s="7" t="s">
        <v>15</v>
      </c>
      <c r="C2" s="10" t="s">
        <v>60</v>
      </c>
      <c r="D2" s="7" t="s">
        <v>17</v>
      </c>
      <c r="E2" s="9">
        <v>574.137</v>
      </c>
      <c r="F2" s="9">
        <v>408.087</v>
      </c>
      <c r="G2" s="7"/>
      <c r="H2" s="7"/>
      <c r="I2" s="7"/>
      <c r="J2" s="7"/>
      <c r="K2" s="7"/>
      <c r="L2" s="7"/>
      <c r="M2" s="7"/>
      <c r="N2" s="7">
        <v>132.733</v>
      </c>
      <c r="O2" s="7"/>
      <c r="P2" s="7"/>
      <c r="Q2">
        <f>SUM(E2:P2)</f>
        <v>1114.957</v>
      </c>
    </row>
    <row r="3" ht="14.25" customHeight="1" spans="1:17">
      <c r="A3" s="7">
        <v>2</v>
      </c>
      <c r="B3" s="7"/>
      <c r="C3" s="10" t="s">
        <v>61</v>
      </c>
      <c r="D3" s="7" t="s">
        <v>17</v>
      </c>
      <c r="E3" s="9">
        <v>424.532</v>
      </c>
      <c r="F3" s="9">
        <v>363.647</v>
      </c>
      <c r="G3" s="7"/>
      <c r="H3" s="7"/>
      <c r="I3" s="7"/>
      <c r="J3" s="7"/>
      <c r="K3" s="7"/>
      <c r="L3" s="7"/>
      <c r="M3" s="7"/>
      <c r="N3" s="7"/>
      <c r="O3" s="7"/>
      <c r="P3" s="7"/>
      <c r="Q3">
        <f t="shared" ref="Q3:Q34" si="0">SUM(E3:P3)</f>
        <v>788.179</v>
      </c>
    </row>
    <row r="4" ht="14.25" customHeight="1" spans="1:17">
      <c r="A4" s="7">
        <v>3</v>
      </c>
      <c r="B4" s="7"/>
      <c r="C4" s="10" t="s">
        <v>62</v>
      </c>
      <c r="D4" s="7" t="s">
        <v>17</v>
      </c>
      <c r="E4" s="9">
        <f>21.572+800</f>
        <v>821.572</v>
      </c>
      <c r="F4" s="7"/>
      <c r="G4" s="7">
        <v>399.88</v>
      </c>
      <c r="H4" s="7"/>
      <c r="I4" s="7"/>
      <c r="J4" s="7"/>
      <c r="K4" s="7"/>
      <c r="L4" s="7"/>
      <c r="M4" s="7"/>
      <c r="N4" s="7">
        <v>537.839</v>
      </c>
      <c r="O4" s="7"/>
      <c r="P4" s="7"/>
      <c r="Q4">
        <f t="shared" si="0"/>
        <v>1759.291</v>
      </c>
    </row>
    <row r="5" ht="14.25" customHeight="1" spans="1:17">
      <c r="A5" s="7">
        <v>4</v>
      </c>
      <c r="B5" s="7"/>
      <c r="C5" s="10" t="s">
        <v>63</v>
      </c>
      <c r="D5" s="7" t="s">
        <v>17</v>
      </c>
      <c r="E5" s="9">
        <f>E4</f>
        <v>821.572</v>
      </c>
      <c r="F5" s="7"/>
      <c r="G5" s="7">
        <v>320</v>
      </c>
      <c r="H5" s="7"/>
      <c r="I5" s="7"/>
      <c r="J5" s="7"/>
      <c r="K5" s="7"/>
      <c r="L5" s="7"/>
      <c r="M5" s="7"/>
      <c r="N5" s="7"/>
      <c r="O5" s="7"/>
      <c r="P5" s="7"/>
      <c r="Q5">
        <f t="shared" si="0"/>
        <v>1141.572</v>
      </c>
    </row>
    <row r="6" ht="14.25" customHeight="1" spans="1:17">
      <c r="A6" s="7">
        <v>5</v>
      </c>
      <c r="B6" s="7"/>
      <c r="C6" s="7" t="s">
        <v>64</v>
      </c>
      <c r="D6" s="7" t="s">
        <v>17</v>
      </c>
      <c r="E6" s="7"/>
      <c r="F6" s="7"/>
      <c r="G6" s="7">
        <v>693.26</v>
      </c>
      <c r="H6" s="7"/>
      <c r="I6" s="7"/>
      <c r="J6" s="7"/>
      <c r="K6" s="7"/>
      <c r="L6" s="7"/>
      <c r="M6" s="7"/>
      <c r="N6" s="7"/>
      <c r="O6" s="7"/>
      <c r="P6" s="7"/>
      <c r="Q6">
        <f t="shared" si="0"/>
        <v>693.26</v>
      </c>
    </row>
    <row r="7" ht="14.25" customHeight="1" spans="1:17">
      <c r="A7" s="7">
        <v>6</v>
      </c>
      <c r="B7" s="7"/>
      <c r="C7" s="7" t="s">
        <v>65</v>
      </c>
      <c r="D7" s="7" t="s">
        <v>17</v>
      </c>
      <c r="E7" s="7"/>
      <c r="F7" s="7"/>
      <c r="G7" s="7">
        <v>557.505</v>
      </c>
      <c r="H7" s="7"/>
      <c r="I7" s="7"/>
      <c r="J7" s="7"/>
      <c r="K7" s="7"/>
      <c r="L7" s="7"/>
      <c r="M7" s="7"/>
      <c r="N7" s="7"/>
      <c r="O7" s="7"/>
      <c r="P7" s="7"/>
      <c r="Q7">
        <f t="shared" si="0"/>
        <v>557.505</v>
      </c>
    </row>
    <row r="8" ht="14.25" customHeight="1" spans="1:17">
      <c r="A8" s="7">
        <v>7</v>
      </c>
      <c r="B8" s="7"/>
      <c r="C8" s="7" t="s">
        <v>66</v>
      </c>
      <c r="D8" s="7" t="s">
        <v>17</v>
      </c>
      <c r="E8" s="7"/>
      <c r="F8" s="7"/>
      <c r="G8" s="7"/>
      <c r="H8" s="7"/>
      <c r="I8" s="7"/>
      <c r="J8" s="7">
        <v>161.299</v>
      </c>
      <c r="K8" s="7"/>
      <c r="L8" s="7"/>
      <c r="M8" s="7"/>
      <c r="N8" s="7"/>
      <c r="O8" s="7"/>
      <c r="P8" s="7"/>
      <c r="Q8">
        <f t="shared" si="0"/>
        <v>161.299</v>
      </c>
    </row>
    <row r="9" ht="14.25" customHeight="1" spans="1:17">
      <c r="A9" s="7">
        <v>8</v>
      </c>
      <c r="B9" s="7"/>
      <c r="C9" s="10" t="s">
        <v>67</v>
      </c>
      <c r="D9" s="7" t="s">
        <v>17</v>
      </c>
      <c r="E9" s="7"/>
      <c r="F9" s="7"/>
      <c r="G9" s="7"/>
      <c r="H9" s="7"/>
      <c r="I9" s="7"/>
      <c r="J9" s="7"/>
      <c r="K9" s="7"/>
      <c r="L9" s="7"/>
      <c r="M9" s="9">
        <f>39.975+245*3</f>
        <v>774.975</v>
      </c>
      <c r="N9" s="7"/>
      <c r="O9" s="7"/>
      <c r="P9" s="7"/>
      <c r="Q9">
        <f t="shared" si="0"/>
        <v>774.975</v>
      </c>
    </row>
    <row r="10" ht="14.25" customHeight="1" spans="1:17">
      <c r="A10" s="7">
        <v>9</v>
      </c>
      <c r="B10" s="7"/>
      <c r="C10" s="7" t="s">
        <v>68</v>
      </c>
      <c r="D10" s="7" t="s">
        <v>17</v>
      </c>
      <c r="E10" s="7">
        <v>1670</v>
      </c>
      <c r="F10" s="7">
        <v>711</v>
      </c>
      <c r="G10" s="7">
        <v>3195</v>
      </c>
      <c r="H10" s="9">
        <f>35*18+315*18</f>
        <v>6300</v>
      </c>
      <c r="I10" s="9">
        <f>783+30*150</f>
        <v>5283</v>
      </c>
      <c r="J10" s="7">
        <v>504.441</v>
      </c>
      <c r="K10" s="9">
        <f>20*2+670*2</f>
        <v>1380</v>
      </c>
      <c r="L10" s="7"/>
      <c r="M10" s="7"/>
      <c r="N10" s="7"/>
      <c r="O10" s="7"/>
      <c r="P10" s="7"/>
      <c r="Q10">
        <f t="shared" si="0"/>
        <v>19043.441</v>
      </c>
    </row>
    <row r="11" ht="14.25" customHeight="1" spans="1:17">
      <c r="A11" s="7">
        <v>10</v>
      </c>
      <c r="B11" s="7"/>
      <c r="C11" s="7" t="s">
        <v>69</v>
      </c>
      <c r="D11" s="7" t="s">
        <v>17</v>
      </c>
      <c r="E11" s="7"/>
      <c r="F11" s="7"/>
      <c r="G11" s="7"/>
      <c r="H11" s="9"/>
      <c r="I11" s="9"/>
      <c r="J11" s="7"/>
      <c r="K11" s="9"/>
      <c r="L11" s="7"/>
      <c r="M11" s="9">
        <f>39.975+245*3</f>
        <v>774.975</v>
      </c>
      <c r="N11" s="7"/>
      <c r="O11" s="7"/>
      <c r="P11" s="7"/>
      <c r="Q11">
        <f t="shared" si="0"/>
        <v>774.975</v>
      </c>
    </row>
    <row r="12" ht="14.25" customHeight="1" spans="1:17">
      <c r="A12" s="7">
        <v>11</v>
      </c>
      <c r="B12" s="7"/>
      <c r="C12" s="7" t="s">
        <v>70</v>
      </c>
      <c r="D12" s="7" t="s">
        <v>17</v>
      </c>
      <c r="E12" s="7"/>
      <c r="F12" s="7"/>
      <c r="G12" s="7"/>
      <c r="H12" s="9"/>
      <c r="I12" s="9"/>
      <c r="J12" s="7"/>
      <c r="K12" s="9"/>
      <c r="L12" s="7">
        <v>1490.578</v>
      </c>
      <c r="M12" s="7"/>
      <c r="N12" s="7"/>
      <c r="O12" s="7"/>
      <c r="P12" s="7"/>
      <c r="Q12">
        <f t="shared" si="0"/>
        <v>1490.578</v>
      </c>
    </row>
    <row r="13" ht="14.25" customHeight="1" spans="1:17">
      <c r="A13" s="7">
        <v>12</v>
      </c>
      <c r="B13" s="7"/>
      <c r="C13" s="7" t="s">
        <v>71</v>
      </c>
      <c r="D13" s="7" t="s">
        <v>17</v>
      </c>
      <c r="E13" s="7"/>
      <c r="F13" s="7"/>
      <c r="G13" s="7"/>
      <c r="H13" s="7"/>
      <c r="I13" s="17">
        <v>5273.59</v>
      </c>
      <c r="J13" s="7">
        <v>4471.917</v>
      </c>
      <c r="K13" s="7"/>
      <c r="L13" s="7"/>
      <c r="M13" s="7"/>
      <c r="N13" s="7"/>
      <c r="O13" s="7"/>
      <c r="P13" s="7"/>
      <c r="Q13">
        <f t="shared" si="0"/>
        <v>9745.507</v>
      </c>
    </row>
    <row r="14" ht="14.25" customHeight="1" spans="1:17">
      <c r="A14" s="7">
        <v>13</v>
      </c>
      <c r="B14" s="7"/>
      <c r="C14" s="10" t="s">
        <v>72</v>
      </c>
      <c r="D14" s="7" t="s">
        <v>17</v>
      </c>
      <c r="E14" s="7"/>
      <c r="F14" s="7"/>
      <c r="G14" s="7"/>
      <c r="H14" s="7"/>
      <c r="I14" s="17"/>
      <c r="J14" s="7"/>
      <c r="K14" s="7"/>
      <c r="L14" s="7"/>
      <c r="M14" s="9">
        <v>857.894</v>
      </c>
      <c r="N14" s="7"/>
      <c r="O14" s="7"/>
      <c r="P14" s="7"/>
      <c r="Q14">
        <f t="shared" si="0"/>
        <v>857.894</v>
      </c>
    </row>
    <row r="15" ht="14.25" customHeight="1" spans="1:17">
      <c r="A15" s="7">
        <v>14</v>
      </c>
      <c r="B15" s="7"/>
      <c r="C15" s="10" t="s">
        <v>73</v>
      </c>
      <c r="D15" s="7" t="s">
        <v>17</v>
      </c>
      <c r="E15" s="7"/>
      <c r="F15" s="7"/>
      <c r="G15" s="7"/>
      <c r="H15" s="7"/>
      <c r="I15" s="17"/>
      <c r="J15" s="7"/>
      <c r="K15" s="7"/>
      <c r="L15" s="7"/>
      <c r="M15" s="9">
        <v>171.474</v>
      </c>
      <c r="N15" s="7"/>
      <c r="O15" s="7"/>
      <c r="P15" s="7">
        <v>68.259</v>
      </c>
      <c r="Q15">
        <f t="shared" si="0"/>
        <v>239.733</v>
      </c>
    </row>
    <row r="16" ht="14.25" customHeight="1" spans="1:17">
      <c r="A16" s="7">
        <v>15</v>
      </c>
      <c r="B16" s="7"/>
      <c r="C16" s="7" t="s">
        <v>74</v>
      </c>
      <c r="D16" s="7" t="s">
        <v>17</v>
      </c>
      <c r="E16" s="7"/>
      <c r="F16" s="7">
        <f>864.74+697.572</f>
        <v>1562.312</v>
      </c>
      <c r="G16" s="7"/>
      <c r="H16" s="7">
        <v>1063.486</v>
      </c>
      <c r="I16" s="7"/>
      <c r="J16" s="7"/>
      <c r="K16" s="7"/>
      <c r="L16" s="7"/>
      <c r="M16" s="7"/>
      <c r="N16" s="7"/>
      <c r="O16" s="7"/>
      <c r="P16" s="7"/>
      <c r="Q16">
        <f t="shared" si="0"/>
        <v>2625.798</v>
      </c>
    </row>
    <row r="17" ht="14.25" customHeight="1" spans="1:17">
      <c r="A17" s="7">
        <v>16</v>
      </c>
      <c r="B17" s="7"/>
      <c r="C17" s="7" t="s">
        <v>75</v>
      </c>
      <c r="D17" s="7" t="s">
        <v>17</v>
      </c>
      <c r="E17" s="7"/>
      <c r="F17" s="7"/>
      <c r="G17" s="7"/>
      <c r="H17" s="7">
        <v>822.541</v>
      </c>
      <c r="I17" s="17">
        <v>1268.2</v>
      </c>
      <c r="J17" s="7">
        <v>1155.111</v>
      </c>
      <c r="K17" s="9">
        <v>801.438</v>
      </c>
      <c r="L17" s="11">
        <f>186.341+1025.26</f>
        <v>1211.601</v>
      </c>
      <c r="M17" s="7"/>
      <c r="N17" s="7"/>
      <c r="O17" s="7"/>
      <c r="P17" s="7"/>
      <c r="Q17">
        <f t="shared" si="0"/>
        <v>5258.891</v>
      </c>
    </row>
    <row r="18" ht="14.25" customHeight="1" spans="1:17">
      <c r="A18" s="7">
        <v>17</v>
      </c>
      <c r="B18" s="7"/>
      <c r="C18" s="10" t="s">
        <v>76</v>
      </c>
      <c r="D18" s="7" t="s">
        <v>17</v>
      </c>
      <c r="E18" s="7"/>
      <c r="F18" s="7"/>
      <c r="G18" s="7"/>
      <c r="H18" s="7"/>
      <c r="I18" s="17"/>
      <c r="J18" s="7"/>
      <c r="K18" s="9">
        <v>670</v>
      </c>
      <c r="L18" s="7"/>
      <c r="M18" s="7"/>
      <c r="N18" s="7"/>
      <c r="O18" s="7"/>
      <c r="P18" s="7"/>
      <c r="Q18">
        <f t="shared" si="0"/>
        <v>670</v>
      </c>
    </row>
    <row r="19" ht="14.25" customHeight="1" spans="1:17">
      <c r="A19" s="7">
        <v>18</v>
      </c>
      <c r="B19" s="7"/>
      <c r="C19" s="7" t="s">
        <v>77</v>
      </c>
      <c r="D19" s="7" t="s">
        <v>17</v>
      </c>
      <c r="E19" s="7"/>
      <c r="F19" s="7"/>
      <c r="G19" s="7">
        <v>441.659</v>
      </c>
      <c r="H19" s="7"/>
      <c r="I19" s="7"/>
      <c r="J19" s="7"/>
      <c r="K19" s="7"/>
      <c r="L19" s="7"/>
      <c r="M19" s="7"/>
      <c r="N19" s="7"/>
      <c r="O19" s="7"/>
      <c r="P19" s="7"/>
      <c r="Q19">
        <f t="shared" si="0"/>
        <v>441.659</v>
      </c>
    </row>
    <row r="20" ht="14.25" customHeight="1" spans="1:17">
      <c r="A20" s="7">
        <v>19</v>
      </c>
      <c r="B20" s="7"/>
      <c r="C20" s="17" t="s">
        <v>78</v>
      </c>
      <c r="D20" s="7" t="s">
        <v>17</v>
      </c>
      <c r="E20" s="7"/>
      <c r="F20" s="7"/>
      <c r="G20" s="7"/>
      <c r="H20" s="7"/>
      <c r="I20" s="17">
        <v>99.59</v>
      </c>
      <c r="J20" s="7"/>
      <c r="K20" s="7"/>
      <c r="L20" s="7"/>
      <c r="M20" s="7"/>
      <c r="N20" s="7"/>
      <c r="O20" s="7"/>
      <c r="P20" s="7"/>
      <c r="Q20">
        <f t="shared" si="0"/>
        <v>99.59</v>
      </c>
    </row>
    <row r="21" ht="14.25" customHeight="1" spans="1:17">
      <c r="A21" s="7">
        <v>20</v>
      </c>
      <c r="B21" s="7"/>
      <c r="C21" s="17" t="s">
        <v>79</v>
      </c>
      <c r="D21" s="7" t="s">
        <v>17</v>
      </c>
      <c r="E21" s="7"/>
      <c r="F21" s="7"/>
      <c r="G21" s="7"/>
      <c r="H21" s="7"/>
      <c r="I21" s="17">
        <v>1775.93</v>
      </c>
      <c r="J21" s="7"/>
      <c r="K21" s="7"/>
      <c r="L21" s="7"/>
      <c r="M21" s="7"/>
      <c r="N21" s="7"/>
      <c r="O21" s="7"/>
      <c r="P21" s="7"/>
      <c r="Q21">
        <f t="shared" si="0"/>
        <v>1775.93</v>
      </c>
    </row>
    <row r="22" ht="14.25" customHeight="1" spans="1:17">
      <c r="A22" s="7">
        <v>21</v>
      </c>
      <c r="B22" s="7"/>
      <c r="C22" s="7" t="s">
        <v>72</v>
      </c>
      <c r="D22" s="7" t="s">
        <v>17</v>
      </c>
      <c r="E22" s="7"/>
      <c r="F22" s="7"/>
      <c r="G22" s="7"/>
      <c r="H22" s="7"/>
      <c r="I22" s="17">
        <v>114.96</v>
      </c>
      <c r="J22" s="7"/>
      <c r="K22" s="7"/>
      <c r="L22" s="7"/>
      <c r="M22" s="7"/>
      <c r="N22" s="7"/>
      <c r="O22" s="7"/>
      <c r="P22" s="7"/>
      <c r="Q22">
        <f t="shared" si="0"/>
        <v>114.96</v>
      </c>
    </row>
    <row r="23" ht="14.25" customHeight="1" spans="1:17">
      <c r="A23" s="7">
        <v>22</v>
      </c>
      <c r="B23" s="7"/>
      <c r="C23" s="7" t="s">
        <v>80</v>
      </c>
      <c r="D23" s="7" t="s">
        <v>17</v>
      </c>
      <c r="E23" s="7"/>
      <c r="F23" s="7"/>
      <c r="G23" s="7"/>
      <c r="H23" s="7"/>
      <c r="I23" s="17">
        <v>14.23</v>
      </c>
      <c r="J23" s="7"/>
      <c r="K23" s="7"/>
      <c r="L23" s="7"/>
      <c r="M23" s="7"/>
      <c r="N23" s="7"/>
      <c r="O23" s="7"/>
      <c r="P23" s="7"/>
      <c r="Q23">
        <f t="shared" si="0"/>
        <v>14.23</v>
      </c>
    </row>
    <row r="24" ht="14.25" customHeight="1" spans="1:17">
      <c r="A24" s="7">
        <v>23</v>
      </c>
      <c r="B24" s="7"/>
      <c r="C24" s="10" t="s">
        <v>81</v>
      </c>
      <c r="D24" s="7" t="s">
        <v>17</v>
      </c>
      <c r="E24" s="7"/>
      <c r="F24" s="7"/>
      <c r="G24" s="7"/>
      <c r="H24" s="7"/>
      <c r="I24" s="9">
        <v>137.73</v>
      </c>
      <c r="J24" s="7"/>
      <c r="K24" s="7"/>
      <c r="L24" s="7"/>
      <c r="M24" s="7"/>
      <c r="N24" s="7"/>
      <c r="O24" s="7"/>
      <c r="P24" s="7"/>
      <c r="Q24">
        <f t="shared" si="0"/>
        <v>137.73</v>
      </c>
    </row>
    <row r="25" ht="14.25" customHeight="1" spans="1:17">
      <c r="A25" s="7">
        <v>24</v>
      </c>
      <c r="B25" s="7"/>
      <c r="C25" s="10" t="s">
        <v>82</v>
      </c>
      <c r="D25" s="7" t="s">
        <v>17</v>
      </c>
      <c r="E25" s="7"/>
      <c r="F25" s="7"/>
      <c r="G25" s="7"/>
      <c r="H25" s="7"/>
      <c r="I25" s="9">
        <v>1699.226</v>
      </c>
      <c r="J25" s="7"/>
      <c r="K25" s="7"/>
      <c r="L25" s="7"/>
      <c r="M25" s="7"/>
      <c r="N25" s="7"/>
      <c r="O25" s="7"/>
      <c r="P25" s="7"/>
      <c r="Q25">
        <f t="shared" si="0"/>
        <v>1699.226</v>
      </c>
    </row>
    <row r="26" ht="14.25" customHeight="1" spans="1:17">
      <c r="A26" s="7">
        <v>25</v>
      </c>
      <c r="B26" s="7"/>
      <c r="C26" s="10" t="s">
        <v>83</v>
      </c>
      <c r="D26" s="7" t="s">
        <v>17</v>
      </c>
      <c r="E26" s="7"/>
      <c r="F26" s="7"/>
      <c r="G26" s="7"/>
      <c r="H26" s="7"/>
      <c r="I26" s="9">
        <v>857.232</v>
      </c>
      <c r="J26" s="7"/>
      <c r="K26" s="7"/>
      <c r="L26" s="7"/>
      <c r="M26" s="7"/>
      <c r="N26" s="7"/>
      <c r="O26" s="7"/>
      <c r="P26" s="7"/>
      <c r="Q26">
        <f t="shared" si="0"/>
        <v>857.232</v>
      </c>
    </row>
    <row r="27" ht="14.25" customHeight="1" spans="1:17">
      <c r="A27" s="7">
        <v>26</v>
      </c>
      <c r="B27" s="7"/>
      <c r="C27" s="10" t="s">
        <v>84</v>
      </c>
      <c r="D27" s="7" t="s">
        <v>17</v>
      </c>
      <c r="E27" s="7"/>
      <c r="F27" s="7"/>
      <c r="G27" s="7"/>
      <c r="H27" s="7"/>
      <c r="I27" s="9">
        <v>89.398</v>
      </c>
      <c r="J27" s="7"/>
      <c r="K27" s="7"/>
      <c r="L27" s="7"/>
      <c r="M27" s="7"/>
      <c r="N27" s="7"/>
      <c r="O27" s="7"/>
      <c r="P27" s="7"/>
      <c r="Q27">
        <f t="shared" si="0"/>
        <v>89.398</v>
      </c>
    </row>
    <row r="28" ht="14.25" customHeight="1" spans="1:17">
      <c r="A28" s="7">
        <v>27</v>
      </c>
      <c r="B28" s="7"/>
      <c r="C28" s="10" t="s">
        <v>85</v>
      </c>
      <c r="D28" s="7" t="s">
        <v>17</v>
      </c>
      <c r="E28" s="7"/>
      <c r="F28" s="7"/>
      <c r="G28" s="7"/>
      <c r="H28" s="7"/>
      <c r="I28" s="9">
        <v>90.436</v>
      </c>
      <c r="J28" s="7"/>
      <c r="K28" s="7"/>
      <c r="L28" s="7"/>
      <c r="M28" s="7"/>
      <c r="N28" s="7"/>
      <c r="O28" s="7"/>
      <c r="P28" s="7"/>
      <c r="Q28">
        <f t="shared" si="0"/>
        <v>90.436</v>
      </c>
    </row>
    <row r="29" ht="14.25" customHeight="1" spans="1:17">
      <c r="A29" s="7">
        <v>28</v>
      </c>
      <c r="B29" s="7"/>
      <c r="C29" s="12" t="s">
        <v>86</v>
      </c>
      <c r="D29" s="7" t="s">
        <v>17</v>
      </c>
      <c r="E29" s="7"/>
      <c r="F29" s="7"/>
      <c r="G29" s="7"/>
      <c r="H29" s="7"/>
      <c r="I29" s="9"/>
      <c r="J29" s="7"/>
      <c r="K29" s="7"/>
      <c r="L29" s="11">
        <f>(5.4-1.5)*1+1.901+(5.4-0.9)*1+1*2</f>
        <v>12.301</v>
      </c>
      <c r="M29" s="7"/>
      <c r="N29" s="7"/>
      <c r="O29" s="7"/>
      <c r="P29" s="7"/>
      <c r="Q29">
        <f t="shared" si="0"/>
        <v>12.301</v>
      </c>
    </row>
    <row r="30" ht="14.25" customHeight="1" spans="1:17">
      <c r="A30" s="7">
        <v>29</v>
      </c>
      <c r="B30" s="7"/>
      <c r="C30" s="11" t="s">
        <v>87</v>
      </c>
      <c r="D30" s="7" t="s">
        <v>17</v>
      </c>
      <c r="E30" s="7"/>
      <c r="F30" s="7"/>
      <c r="G30" s="7"/>
      <c r="H30" s="7"/>
      <c r="I30" s="9"/>
      <c r="J30" s="7"/>
      <c r="K30" s="7"/>
      <c r="L30" s="11">
        <f>L29</f>
        <v>12.301</v>
      </c>
      <c r="M30" s="7"/>
      <c r="N30" s="7"/>
      <c r="O30" s="7"/>
      <c r="P30" s="7"/>
      <c r="Q30">
        <f t="shared" si="0"/>
        <v>12.301</v>
      </c>
    </row>
    <row r="31" ht="14.25" customHeight="1" spans="1:17">
      <c r="A31" s="7">
        <v>30</v>
      </c>
      <c r="B31" s="7"/>
      <c r="C31" s="12" t="s">
        <v>88</v>
      </c>
      <c r="D31" s="7" t="s">
        <v>17</v>
      </c>
      <c r="E31" s="7"/>
      <c r="F31" s="7"/>
      <c r="G31" s="7"/>
      <c r="H31" s="7"/>
      <c r="I31" s="9"/>
      <c r="J31" s="7"/>
      <c r="K31" s="7"/>
      <c r="L31" s="11">
        <f>(3.6-1.5)*2+(9.728+33.831)+(3.6-0.9)*2+2*2</f>
        <v>57.159</v>
      </c>
      <c r="M31" s="7"/>
      <c r="N31" s="7"/>
      <c r="O31" s="7"/>
      <c r="P31" s="7"/>
      <c r="Q31">
        <f t="shared" si="0"/>
        <v>57.159</v>
      </c>
    </row>
    <row r="32" ht="14.25" customHeight="1" spans="1:17">
      <c r="A32" s="7">
        <v>31</v>
      </c>
      <c r="B32" s="7"/>
      <c r="C32" s="11" t="s">
        <v>87</v>
      </c>
      <c r="D32" s="7" t="s">
        <v>17</v>
      </c>
      <c r="E32" s="7"/>
      <c r="F32" s="7"/>
      <c r="G32" s="7"/>
      <c r="H32" s="7"/>
      <c r="I32" s="9"/>
      <c r="J32" s="7"/>
      <c r="K32" s="7"/>
      <c r="L32" s="11">
        <f>L31</f>
        <v>57.159</v>
      </c>
      <c r="M32" s="7"/>
      <c r="N32" s="7"/>
      <c r="O32" s="7"/>
      <c r="P32" s="7"/>
      <c r="Q32">
        <f t="shared" si="0"/>
        <v>57.159</v>
      </c>
    </row>
    <row r="33" ht="14.25" customHeight="1" spans="1:17">
      <c r="A33" s="7">
        <v>32</v>
      </c>
      <c r="B33" s="7"/>
      <c r="C33" s="7" t="s">
        <v>89</v>
      </c>
      <c r="D33" s="7" t="s">
        <v>17</v>
      </c>
      <c r="E33" s="7"/>
      <c r="F33" s="7"/>
      <c r="G33" s="7"/>
      <c r="H33" s="7"/>
      <c r="I33" s="9"/>
      <c r="J33" s="7"/>
      <c r="K33" s="7"/>
      <c r="L33" s="7">
        <v>69.554</v>
      </c>
      <c r="M33" s="7"/>
      <c r="N33" s="7"/>
      <c r="O33" s="7"/>
      <c r="P33" s="7"/>
      <c r="Q33">
        <f t="shared" si="0"/>
        <v>69.554</v>
      </c>
    </row>
    <row r="34" ht="14.25" customHeight="1" spans="1:17">
      <c r="A34" s="7">
        <v>33</v>
      </c>
      <c r="B34" s="7"/>
      <c r="C34" s="7" t="s">
        <v>90</v>
      </c>
      <c r="D34" s="7" t="s">
        <v>17</v>
      </c>
      <c r="E34" s="7"/>
      <c r="F34" s="7"/>
      <c r="G34" s="7"/>
      <c r="H34" s="7"/>
      <c r="I34" s="7"/>
      <c r="J34" s="7"/>
      <c r="K34" s="9">
        <v>858.28</v>
      </c>
      <c r="L34" s="7"/>
      <c r="M34" s="7"/>
      <c r="N34" s="7"/>
      <c r="O34" s="7"/>
      <c r="P34" s="7"/>
      <c r="Q34">
        <f t="shared" si="0"/>
        <v>858.28</v>
      </c>
    </row>
    <row r="35" ht="14.25" customHeight="1" spans="1:17">
      <c r="A35" s="7">
        <v>34</v>
      </c>
      <c r="B35" s="7"/>
      <c r="C35" s="10" t="s">
        <v>91</v>
      </c>
      <c r="D35" s="7" t="s">
        <v>17</v>
      </c>
      <c r="E35" s="7"/>
      <c r="F35" s="7"/>
      <c r="G35" s="7"/>
      <c r="H35" s="7"/>
      <c r="I35" s="7"/>
      <c r="J35" s="7"/>
      <c r="K35" s="9">
        <v>670</v>
      </c>
      <c r="L35" s="7"/>
      <c r="M35" s="7"/>
      <c r="N35" s="7"/>
      <c r="O35" s="7"/>
      <c r="P35" s="7"/>
      <c r="Q35">
        <f t="shared" ref="Q35:Q66" si="1">SUM(E35:P35)</f>
        <v>670</v>
      </c>
    </row>
    <row r="36" ht="14.25" customHeight="1" spans="1:17">
      <c r="A36" s="7">
        <v>35</v>
      </c>
      <c r="B36" s="7"/>
      <c r="C36" s="10" t="s">
        <v>92</v>
      </c>
      <c r="D36" s="7" t="s">
        <v>17</v>
      </c>
      <c r="E36" s="7"/>
      <c r="F36" s="7"/>
      <c r="G36" s="7"/>
      <c r="H36" s="7"/>
      <c r="I36" s="7"/>
      <c r="J36" s="7"/>
      <c r="K36" s="9">
        <f>246.325+4*10</f>
        <v>286.325</v>
      </c>
      <c r="L36" s="7"/>
      <c r="M36" s="7"/>
      <c r="N36" s="7"/>
      <c r="O36" s="7"/>
      <c r="P36" s="7"/>
      <c r="Q36">
        <f t="shared" si="1"/>
        <v>286.325</v>
      </c>
    </row>
    <row r="37" ht="14.25" customHeight="1" spans="1:17">
      <c r="A37" s="7">
        <v>36</v>
      </c>
      <c r="B37" s="7"/>
      <c r="C37" s="10" t="s">
        <v>93</v>
      </c>
      <c r="D37" s="7" t="s">
        <v>17</v>
      </c>
      <c r="E37" s="7"/>
      <c r="F37" s="7"/>
      <c r="G37" s="7"/>
      <c r="H37" s="7"/>
      <c r="I37" s="7"/>
      <c r="J37" s="7"/>
      <c r="K37" s="9">
        <v>670</v>
      </c>
      <c r="L37" s="7"/>
      <c r="M37" s="7"/>
      <c r="N37" s="7"/>
      <c r="O37" s="7"/>
      <c r="P37" s="7"/>
      <c r="Q37">
        <f t="shared" si="1"/>
        <v>670</v>
      </c>
    </row>
    <row r="38" ht="14.25" customHeight="1" spans="1:17">
      <c r="A38" s="7">
        <v>37</v>
      </c>
      <c r="B38" s="7"/>
      <c r="C38" s="12" t="s">
        <v>94</v>
      </c>
      <c r="D38" s="7" t="s">
        <v>17</v>
      </c>
      <c r="E38" s="7"/>
      <c r="F38" s="7"/>
      <c r="G38" s="7"/>
      <c r="H38" s="7"/>
      <c r="I38" s="7"/>
      <c r="J38" s="7"/>
      <c r="K38" s="9"/>
      <c r="L38" s="11">
        <v>607.132</v>
      </c>
      <c r="M38" s="7"/>
      <c r="N38" s="7"/>
      <c r="O38" s="7"/>
      <c r="P38" s="7"/>
      <c r="Q38">
        <f t="shared" si="1"/>
        <v>607.132</v>
      </c>
    </row>
    <row r="39" ht="14.25" customHeight="1" spans="1:17">
      <c r="A39" s="7">
        <v>38</v>
      </c>
      <c r="B39" s="7"/>
      <c r="C39" s="12" t="s">
        <v>95</v>
      </c>
      <c r="D39" s="7" t="s">
        <v>17</v>
      </c>
      <c r="E39" s="7"/>
      <c r="F39" s="7"/>
      <c r="G39" s="7"/>
      <c r="H39" s="7"/>
      <c r="I39" s="7"/>
      <c r="J39" s="7"/>
      <c r="K39" s="9"/>
      <c r="L39" s="11">
        <f>40.1375+270</f>
        <v>310.1375</v>
      </c>
      <c r="M39" s="7"/>
      <c r="N39" s="7"/>
      <c r="O39" s="7"/>
      <c r="P39" s="7"/>
      <c r="Q39">
        <f t="shared" si="1"/>
        <v>310.1375</v>
      </c>
    </row>
    <row r="40" ht="14.25" customHeight="1" spans="1:17">
      <c r="A40" s="7">
        <v>39</v>
      </c>
      <c r="B40" s="7"/>
      <c r="C40" s="10" t="s">
        <v>96</v>
      </c>
      <c r="D40" s="7" t="s">
        <v>17</v>
      </c>
      <c r="E40" s="7"/>
      <c r="F40" s="7"/>
      <c r="G40" s="7"/>
      <c r="H40" s="7"/>
      <c r="I40" s="7"/>
      <c r="J40" s="7"/>
      <c r="K40" s="9"/>
      <c r="L40" s="7"/>
      <c r="M40" s="9">
        <v>757.644</v>
      </c>
      <c r="N40" s="7"/>
      <c r="O40" s="7"/>
      <c r="P40" s="7"/>
      <c r="Q40">
        <f t="shared" si="1"/>
        <v>757.644</v>
      </c>
    </row>
    <row r="41" ht="14.25" customHeight="1" spans="1:17">
      <c r="A41" s="7">
        <v>40</v>
      </c>
      <c r="B41" s="7"/>
      <c r="C41" s="10" t="s">
        <v>97</v>
      </c>
      <c r="D41" s="7" t="s">
        <v>17</v>
      </c>
      <c r="E41" s="7"/>
      <c r="F41" s="7"/>
      <c r="G41" s="7"/>
      <c r="H41" s="7"/>
      <c r="I41" s="7"/>
      <c r="J41" s="7"/>
      <c r="K41" s="9"/>
      <c r="L41" s="7"/>
      <c r="M41" s="9"/>
      <c r="N41" s="7"/>
      <c r="O41" s="9">
        <v>47.1</v>
      </c>
      <c r="P41" s="7"/>
      <c r="Q41">
        <f t="shared" si="1"/>
        <v>47.1</v>
      </c>
    </row>
    <row r="42" ht="14.25" customHeight="1" spans="1:17">
      <c r="A42" s="7">
        <v>41</v>
      </c>
      <c r="B42" s="7"/>
      <c r="C42" s="10" t="s">
        <v>98</v>
      </c>
      <c r="D42" s="7" t="s">
        <v>17</v>
      </c>
      <c r="E42" s="7"/>
      <c r="F42" s="7"/>
      <c r="G42" s="7"/>
      <c r="H42" s="7"/>
      <c r="I42" s="7"/>
      <c r="J42" s="7"/>
      <c r="K42" s="9"/>
      <c r="L42" s="7"/>
      <c r="M42" s="9"/>
      <c r="N42" s="7"/>
      <c r="O42" s="9">
        <v>42.47</v>
      </c>
      <c r="P42" s="7"/>
      <c r="Q42">
        <f t="shared" si="1"/>
        <v>42.47</v>
      </c>
    </row>
    <row r="43" ht="14.25" customHeight="1" spans="1:17">
      <c r="A43" s="7">
        <v>42</v>
      </c>
      <c r="B43" s="7"/>
      <c r="C43" s="10" t="s">
        <v>99</v>
      </c>
      <c r="D43" s="7" t="s">
        <v>17</v>
      </c>
      <c r="E43" s="7"/>
      <c r="F43" s="7"/>
      <c r="G43" s="7"/>
      <c r="H43" s="7"/>
      <c r="I43" s="7"/>
      <c r="J43" s="7"/>
      <c r="K43" s="9"/>
      <c r="L43" s="7"/>
      <c r="M43" s="9"/>
      <c r="N43" s="7"/>
      <c r="O43" s="9">
        <v>47.1</v>
      </c>
      <c r="P43" s="7"/>
      <c r="Q43">
        <f t="shared" si="1"/>
        <v>47.1</v>
      </c>
    </row>
    <row r="44" ht="14.25" customHeight="1" spans="1:17">
      <c r="A44" s="7">
        <v>43</v>
      </c>
      <c r="B44" s="7"/>
      <c r="C44" s="10" t="s">
        <v>100</v>
      </c>
      <c r="D44" s="7" t="s">
        <v>17</v>
      </c>
      <c r="E44" s="7"/>
      <c r="F44" s="7"/>
      <c r="G44" s="7"/>
      <c r="H44" s="7"/>
      <c r="I44" s="7"/>
      <c r="J44" s="7"/>
      <c r="K44" s="9"/>
      <c r="L44" s="7"/>
      <c r="M44" s="9"/>
      <c r="N44" s="7"/>
      <c r="O44" s="9">
        <v>42.47</v>
      </c>
      <c r="P44" s="7"/>
      <c r="Q44">
        <f t="shared" si="1"/>
        <v>42.47</v>
      </c>
    </row>
    <row r="45" ht="14.25" customHeight="1" spans="1:17">
      <c r="A45" s="7">
        <v>44</v>
      </c>
      <c r="B45" s="7"/>
      <c r="C45" s="10" t="s">
        <v>101</v>
      </c>
      <c r="D45" s="7" t="s">
        <v>17</v>
      </c>
      <c r="E45" s="7"/>
      <c r="F45" s="7"/>
      <c r="G45" s="7"/>
      <c r="H45" s="7"/>
      <c r="I45" s="7"/>
      <c r="J45" s="7"/>
      <c r="K45" s="9"/>
      <c r="L45" s="7"/>
      <c r="M45" s="9"/>
      <c r="N45" s="7"/>
      <c r="O45" s="9">
        <v>38.803</v>
      </c>
      <c r="P45" s="7"/>
      <c r="Q45">
        <f t="shared" si="1"/>
        <v>38.803</v>
      </c>
    </row>
    <row r="46" ht="14.25" customHeight="1" spans="1:17">
      <c r="A46" s="7">
        <v>45</v>
      </c>
      <c r="B46" s="7"/>
      <c r="C46" s="10" t="s">
        <v>102</v>
      </c>
      <c r="D46" s="7" t="s">
        <v>17</v>
      </c>
      <c r="E46" s="7"/>
      <c r="F46" s="7"/>
      <c r="G46" s="7"/>
      <c r="H46" s="7"/>
      <c r="I46" s="7"/>
      <c r="J46" s="7"/>
      <c r="K46" s="9"/>
      <c r="L46" s="7"/>
      <c r="M46" s="9"/>
      <c r="N46" s="7"/>
      <c r="O46" s="9">
        <v>31.24</v>
      </c>
      <c r="P46" s="7"/>
      <c r="Q46">
        <f t="shared" si="1"/>
        <v>31.24</v>
      </c>
    </row>
    <row r="47" ht="14.25" customHeight="1" spans="1:17">
      <c r="A47" s="7">
        <v>46</v>
      </c>
      <c r="B47" s="7"/>
      <c r="C47" s="10" t="s">
        <v>103</v>
      </c>
      <c r="D47" s="7" t="s">
        <v>17</v>
      </c>
      <c r="E47" s="7"/>
      <c r="F47" s="7"/>
      <c r="G47" s="7"/>
      <c r="H47" s="7"/>
      <c r="I47" s="7"/>
      <c r="J47" s="7"/>
      <c r="K47" s="9"/>
      <c r="L47" s="7"/>
      <c r="M47" s="9"/>
      <c r="N47" s="7"/>
      <c r="O47" s="9">
        <v>14.324</v>
      </c>
      <c r="P47" s="7"/>
      <c r="Q47">
        <f t="shared" si="1"/>
        <v>14.324</v>
      </c>
    </row>
    <row r="48" ht="14.25" customHeight="1" spans="1:17">
      <c r="A48" s="7">
        <v>47</v>
      </c>
      <c r="B48" s="7"/>
      <c r="C48" s="10" t="s">
        <v>104</v>
      </c>
      <c r="D48" s="7" t="s">
        <v>17</v>
      </c>
      <c r="E48" s="7"/>
      <c r="F48" s="7"/>
      <c r="G48" s="7"/>
      <c r="H48" s="7"/>
      <c r="I48" s="7"/>
      <c r="J48" s="7"/>
      <c r="K48" s="9"/>
      <c r="L48" s="7"/>
      <c r="M48" s="9"/>
      <c r="N48" s="7"/>
      <c r="O48" s="9">
        <v>31.241</v>
      </c>
      <c r="P48" s="7"/>
      <c r="Q48">
        <f t="shared" si="1"/>
        <v>31.241</v>
      </c>
    </row>
    <row r="49" ht="14.25" customHeight="1" spans="1:17">
      <c r="A49" s="7">
        <v>48</v>
      </c>
      <c r="B49" s="7" t="s">
        <v>22</v>
      </c>
      <c r="C49" s="7" t="s">
        <v>105</v>
      </c>
      <c r="D49" s="7" t="s">
        <v>17</v>
      </c>
      <c r="E49" s="7"/>
      <c r="F49" s="7"/>
      <c r="G49" s="7"/>
      <c r="H49" s="7">
        <v>793.893</v>
      </c>
      <c r="I49" s="7">
        <v>8798.84</v>
      </c>
      <c r="J49" s="7">
        <v>5866.7</v>
      </c>
      <c r="K49" s="7"/>
      <c r="L49" s="7"/>
      <c r="M49" s="7"/>
      <c r="N49" s="7"/>
      <c r="O49" s="7"/>
      <c r="P49" s="7"/>
      <c r="Q49">
        <f t="shared" si="1"/>
        <v>15459.433</v>
      </c>
    </row>
    <row r="50" ht="14.25" customHeight="1" spans="1:17">
      <c r="A50" s="7">
        <v>49</v>
      </c>
      <c r="B50" s="7"/>
      <c r="C50" s="7" t="s">
        <v>25</v>
      </c>
      <c r="D50" s="7" t="s">
        <v>17</v>
      </c>
      <c r="E50" s="7"/>
      <c r="F50" s="7"/>
      <c r="G50" s="7"/>
      <c r="H50" s="7"/>
      <c r="I50" s="7"/>
      <c r="J50" s="7"/>
      <c r="K50" s="7"/>
      <c r="L50" s="7">
        <v>485.69</v>
      </c>
      <c r="M50" s="7">
        <v>1209.316</v>
      </c>
      <c r="N50" s="7"/>
      <c r="O50" s="7"/>
      <c r="P50" s="7"/>
      <c r="Q50">
        <f t="shared" si="1"/>
        <v>1695.006</v>
      </c>
    </row>
    <row r="51" ht="14.25" customHeight="1" spans="1:17">
      <c r="A51" s="7">
        <v>50</v>
      </c>
      <c r="B51" s="7"/>
      <c r="C51" s="7" t="s">
        <v>24</v>
      </c>
      <c r="D51" s="7" t="s">
        <v>17</v>
      </c>
      <c r="E51" s="7"/>
      <c r="F51" s="7">
        <v>855.14</v>
      </c>
      <c r="G51" s="7">
        <v>1254.094</v>
      </c>
      <c r="H51" s="7">
        <v>625.059</v>
      </c>
      <c r="I51" s="7"/>
      <c r="J51" s="7"/>
      <c r="K51" s="9">
        <v>604.423</v>
      </c>
      <c r="L51" s="7">
        <v>575.032</v>
      </c>
      <c r="M51" s="7">
        <v>162.474</v>
      </c>
      <c r="N51" s="7">
        <v>135.582</v>
      </c>
      <c r="O51" s="7">
        <v>61.78</v>
      </c>
      <c r="P51" s="7">
        <v>66.859</v>
      </c>
      <c r="Q51">
        <f t="shared" si="1"/>
        <v>4340.443</v>
      </c>
    </row>
    <row r="52" ht="14.25" customHeight="1" spans="1:17">
      <c r="A52" s="7">
        <v>51</v>
      </c>
      <c r="B52" s="7"/>
      <c r="C52" s="7" t="s">
        <v>106</v>
      </c>
      <c r="D52" s="7" t="s">
        <v>17</v>
      </c>
      <c r="E52" s="7"/>
      <c r="F52" s="7"/>
      <c r="G52" s="7">
        <v>306.576</v>
      </c>
      <c r="H52" s="7"/>
      <c r="I52" s="7"/>
      <c r="J52" s="7"/>
      <c r="K52" s="7"/>
      <c r="L52" s="7"/>
      <c r="M52" s="7"/>
      <c r="N52" s="7"/>
      <c r="O52" s="7"/>
      <c r="P52" s="7"/>
      <c r="Q52">
        <f t="shared" si="1"/>
        <v>306.576</v>
      </c>
    </row>
    <row r="53" ht="14.25" customHeight="1" spans="1:17">
      <c r="A53" s="7">
        <v>52</v>
      </c>
      <c r="B53" s="7"/>
      <c r="C53" s="7" t="s">
        <v>107</v>
      </c>
      <c r="D53" s="7" t="s">
        <v>17</v>
      </c>
      <c r="E53" s="7"/>
      <c r="F53" s="7"/>
      <c r="G53" s="7"/>
      <c r="H53" s="7"/>
      <c r="I53" s="7"/>
      <c r="J53" s="7"/>
      <c r="K53" s="9">
        <v>417.54</v>
      </c>
      <c r="L53" s="7">
        <v>159.9</v>
      </c>
      <c r="M53" s="7">
        <v>39</v>
      </c>
      <c r="N53" s="7"/>
      <c r="O53" s="7"/>
      <c r="P53" s="7"/>
      <c r="Q53">
        <f t="shared" si="1"/>
        <v>616.44</v>
      </c>
    </row>
    <row r="54" ht="14.25" customHeight="1" spans="1:17">
      <c r="A54" s="7">
        <v>53</v>
      </c>
      <c r="B54" s="7"/>
      <c r="C54" s="7" t="s">
        <v>108</v>
      </c>
      <c r="D54" s="7" t="s">
        <v>17</v>
      </c>
      <c r="E54" s="7"/>
      <c r="F54" s="7"/>
      <c r="G54" s="7"/>
      <c r="H54" s="7"/>
      <c r="I54" s="7"/>
      <c r="J54" s="7"/>
      <c r="K54" s="9"/>
      <c r="L54" s="7"/>
      <c r="M54" s="7"/>
      <c r="N54" s="7"/>
      <c r="O54" s="7">
        <v>40.88</v>
      </c>
      <c r="P54" s="7"/>
      <c r="Q54">
        <f t="shared" si="1"/>
        <v>40.88</v>
      </c>
    </row>
    <row r="55" ht="14.25" customHeight="1" spans="1:17">
      <c r="A55" s="7">
        <v>54</v>
      </c>
      <c r="B55" s="7"/>
      <c r="C55" s="10" t="s">
        <v>109</v>
      </c>
      <c r="D55" s="7" t="s">
        <v>17</v>
      </c>
      <c r="E55" s="7"/>
      <c r="F55" s="7"/>
      <c r="G55" s="7"/>
      <c r="H55" s="7"/>
      <c r="I55" s="7"/>
      <c r="J55" s="7"/>
      <c r="K55" s="9"/>
      <c r="L55" s="7"/>
      <c r="M55" s="7"/>
      <c r="N55" s="7"/>
      <c r="O55" s="7">
        <v>36.361</v>
      </c>
      <c r="P55" s="7"/>
      <c r="Q55">
        <f t="shared" si="1"/>
        <v>36.361</v>
      </c>
    </row>
    <row r="56" ht="14.25" customHeight="1" spans="1:17">
      <c r="A56" s="7">
        <v>55</v>
      </c>
      <c r="B56" s="7" t="s">
        <v>110</v>
      </c>
      <c r="C56" s="7" t="s">
        <v>111</v>
      </c>
      <c r="D56" s="7" t="s">
        <v>17</v>
      </c>
      <c r="E56" s="7"/>
      <c r="F56" s="7"/>
      <c r="G56" s="7"/>
      <c r="H56" s="7"/>
      <c r="I56" s="7"/>
      <c r="J56" s="7"/>
      <c r="K56" s="9"/>
      <c r="L56" s="7">
        <v>8.522</v>
      </c>
      <c r="M56" s="7"/>
      <c r="N56" s="7"/>
      <c r="O56" s="7"/>
      <c r="P56" s="7"/>
      <c r="Q56">
        <f t="shared" si="1"/>
        <v>8.522</v>
      </c>
    </row>
    <row r="57" ht="14.25" customHeight="1" spans="1:17">
      <c r="A57" s="7"/>
      <c r="B57" s="7" t="s">
        <v>112</v>
      </c>
      <c r="C57" s="7" t="s">
        <v>25</v>
      </c>
      <c r="D57" s="7" t="s">
        <v>17</v>
      </c>
      <c r="E57" s="7"/>
      <c r="F57" s="7"/>
      <c r="G57" s="7"/>
      <c r="H57" s="7"/>
      <c r="I57" s="7">
        <v>150</v>
      </c>
      <c r="J57" s="7"/>
      <c r="K57" s="9">
        <v>670</v>
      </c>
      <c r="L57" s="7">
        <v>270</v>
      </c>
      <c r="M57" s="7">
        <v>245</v>
      </c>
      <c r="N57" s="7"/>
      <c r="O57" s="7"/>
      <c r="P57" s="7"/>
      <c r="Q57">
        <f t="shared" si="1"/>
        <v>1335</v>
      </c>
    </row>
    <row r="58" ht="14.25" customHeight="1" spans="1:17">
      <c r="A58" s="7"/>
      <c r="B58" s="7" t="s">
        <v>112</v>
      </c>
      <c r="C58" s="7" t="s">
        <v>106</v>
      </c>
      <c r="D58" s="7" t="s">
        <v>17</v>
      </c>
      <c r="E58" s="7">
        <v>800</v>
      </c>
      <c r="F58" s="7">
        <v>676</v>
      </c>
      <c r="G58" s="7">
        <v>320</v>
      </c>
      <c r="H58" s="7">
        <v>415</v>
      </c>
      <c r="I58" s="7">
        <v>150</v>
      </c>
      <c r="J58" s="7"/>
      <c r="K58" s="9">
        <v>670</v>
      </c>
      <c r="L58" s="7">
        <v>270</v>
      </c>
      <c r="M58" s="7">
        <v>245</v>
      </c>
      <c r="N58" s="7"/>
      <c r="O58" s="7"/>
      <c r="P58" s="7"/>
      <c r="Q58">
        <f t="shared" si="1"/>
        <v>3546</v>
      </c>
    </row>
    <row r="59" ht="14.25" customHeight="1" spans="1:17">
      <c r="A59" s="7"/>
      <c r="B59" s="7" t="s">
        <v>112</v>
      </c>
      <c r="C59" s="7" t="s">
        <v>107</v>
      </c>
      <c r="D59" s="7" t="s">
        <v>17</v>
      </c>
      <c r="E59" s="7">
        <v>800</v>
      </c>
      <c r="F59" s="7">
        <v>676</v>
      </c>
      <c r="G59" s="7">
        <v>320</v>
      </c>
      <c r="H59" s="7">
        <v>415</v>
      </c>
      <c r="I59" s="7">
        <v>150</v>
      </c>
      <c r="J59" s="7"/>
      <c r="K59" s="9">
        <v>670</v>
      </c>
      <c r="L59" s="7">
        <v>270</v>
      </c>
      <c r="M59" s="7">
        <v>245</v>
      </c>
      <c r="N59" s="7">
        <v>530</v>
      </c>
      <c r="O59" s="7"/>
      <c r="P59" s="7"/>
      <c r="Q59">
        <f t="shared" si="1"/>
        <v>4076</v>
      </c>
    </row>
    <row r="60" ht="14.25" customHeight="1" spans="1:17">
      <c r="A60" s="7">
        <v>56</v>
      </c>
      <c r="B60" s="7" t="s">
        <v>113</v>
      </c>
      <c r="C60" s="7"/>
      <c r="D60" s="7" t="s">
        <v>17</v>
      </c>
      <c r="E60" s="7"/>
      <c r="F60" s="7"/>
      <c r="G60" s="7"/>
      <c r="H60" s="7"/>
      <c r="I60" s="7"/>
      <c r="J60" s="7"/>
      <c r="K60" s="9"/>
      <c r="L60" s="7">
        <v>65.05</v>
      </c>
      <c r="M60" s="7"/>
      <c r="N60" s="7"/>
      <c r="O60" s="7"/>
      <c r="P60" s="7"/>
      <c r="Q60">
        <f t="shared" si="1"/>
        <v>65.05</v>
      </c>
    </row>
    <row r="61" ht="14.25" customHeight="1" spans="1:17">
      <c r="A61" s="7">
        <v>57</v>
      </c>
      <c r="B61" s="7" t="s">
        <v>114</v>
      </c>
      <c r="C61" s="7"/>
      <c r="D61" s="7" t="s">
        <v>29</v>
      </c>
      <c r="E61" s="7"/>
      <c r="F61" s="7"/>
      <c r="G61" s="7"/>
      <c r="H61" s="7"/>
      <c r="I61" s="7">
        <v>6</v>
      </c>
      <c r="J61" s="7"/>
      <c r="K61" s="7"/>
      <c r="L61" s="7">
        <v>5</v>
      </c>
      <c r="M61" s="7"/>
      <c r="N61" s="7"/>
      <c r="O61" s="7"/>
      <c r="P61" s="7"/>
      <c r="Q61">
        <f t="shared" si="1"/>
        <v>11</v>
      </c>
    </row>
    <row r="62" ht="14.25" customHeight="1" spans="1:17">
      <c r="A62" s="7">
        <v>58</v>
      </c>
      <c r="B62" s="7" t="s">
        <v>115</v>
      </c>
      <c r="C62" s="7"/>
      <c r="D62" s="7" t="s">
        <v>29</v>
      </c>
      <c r="E62" s="7"/>
      <c r="F62" s="7"/>
      <c r="G62" s="7"/>
      <c r="H62" s="7"/>
      <c r="I62" s="7"/>
      <c r="J62" s="7"/>
      <c r="K62" s="7"/>
      <c r="L62" s="7">
        <v>6</v>
      </c>
      <c r="M62" s="7">
        <v>1</v>
      </c>
      <c r="N62" s="7"/>
      <c r="O62" s="7"/>
      <c r="P62" s="7"/>
      <c r="Q62">
        <f t="shared" si="1"/>
        <v>7</v>
      </c>
    </row>
    <row r="63" ht="14.25" customHeight="1" spans="1:17">
      <c r="A63" s="7">
        <v>59</v>
      </c>
      <c r="B63" s="7" t="s">
        <v>116</v>
      </c>
      <c r="C63" s="7"/>
      <c r="D63" s="7" t="s">
        <v>29</v>
      </c>
      <c r="E63" s="7"/>
      <c r="F63" s="7"/>
      <c r="G63" s="7"/>
      <c r="H63" s="7"/>
      <c r="I63" s="7">
        <v>2</v>
      </c>
      <c r="J63" s="7">
        <v>8</v>
      </c>
      <c r="K63" s="7"/>
      <c r="L63" s="7">
        <v>1</v>
      </c>
      <c r="M63" s="7"/>
      <c r="N63" s="7"/>
      <c r="O63" s="7">
        <v>1</v>
      </c>
      <c r="P63" s="7"/>
      <c r="Q63">
        <f t="shared" si="1"/>
        <v>12</v>
      </c>
    </row>
    <row r="64" ht="14.25" customHeight="1" spans="1:17">
      <c r="A64" s="7">
        <v>60</v>
      </c>
      <c r="B64" s="7" t="s">
        <v>115</v>
      </c>
      <c r="C64" s="7"/>
      <c r="D64" s="7" t="s">
        <v>29</v>
      </c>
      <c r="E64" s="7"/>
      <c r="F64" s="7"/>
      <c r="G64" s="7"/>
      <c r="H64" s="7"/>
      <c r="I64" s="7">
        <v>7</v>
      </c>
      <c r="J64" s="7">
        <v>3</v>
      </c>
      <c r="K64" s="7"/>
      <c r="L64" s="7"/>
      <c r="M64" s="7"/>
      <c r="N64" s="7"/>
      <c r="O64" s="7">
        <v>1</v>
      </c>
      <c r="P64" s="7"/>
      <c r="Q64">
        <f t="shared" si="1"/>
        <v>11</v>
      </c>
    </row>
    <row r="65" ht="14.25" customHeight="1" spans="1:17">
      <c r="A65" s="7">
        <v>61</v>
      </c>
      <c r="B65" s="7" t="s">
        <v>117</v>
      </c>
      <c r="C65" s="7"/>
      <c r="D65" s="7" t="s">
        <v>29</v>
      </c>
      <c r="E65" s="7"/>
      <c r="F65" s="7"/>
      <c r="G65" s="7"/>
      <c r="H65" s="7"/>
      <c r="I65" s="7"/>
      <c r="J65" s="7">
        <v>11</v>
      </c>
      <c r="K65" s="7"/>
      <c r="L65" s="7"/>
      <c r="M65" s="7"/>
      <c r="N65" s="7"/>
      <c r="O65" s="7"/>
      <c r="P65" s="7"/>
      <c r="Q65">
        <f t="shared" si="1"/>
        <v>11</v>
      </c>
    </row>
    <row r="66" ht="14.25" customHeight="1" spans="1:17">
      <c r="A66" s="7">
        <v>62</v>
      </c>
      <c r="B66" s="7" t="s">
        <v>118</v>
      </c>
      <c r="C66" s="7"/>
      <c r="D66" s="7" t="s">
        <v>29</v>
      </c>
      <c r="E66" s="7"/>
      <c r="F66" s="7"/>
      <c r="G66" s="7"/>
      <c r="H66" s="7"/>
      <c r="I66" s="7"/>
      <c r="J66" s="7">
        <v>3</v>
      </c>
      <c r="K66" s="7"/>
      <c r="L66" s="7">
        <v>6</v>
      </c>
      <c r="M66" s="7"/>
      <c r="N66" s="7"/>
      <c r="O66" s="7"/>
      <c r="P66" s="7"/>
      <c r="Q66">
        <f t="shared" si="1"/>
        <v>9</v>
      </c>
    </row>
    <row r="67" ht="14.25" customHeight="1" spans="1:17">
      <c r="A67" s="7">
        <v>63</v>
      </c>
      <c r="B67" s="7" t="s">
        <v>119</v>
      </c>
      <c r="C67" s="7"/>
      <c r="D67" s="7" t="s">
        <v>29</v>
      </c>
      <c r="E67" s="7"/>
      <c r="F67" s="7"/>
      <c r="G67" s="7"/>
      <c r="H67" s="7"/>
      <c r="I67" s="7"/>
      <c r="J67" s="7"/>
      <c r="K67" s="7"/>
      <c r="L67" s="7"/>
      <c r="M67" s="7">
        <v>12</v>
      </c>
      <c r="N67" s="7"/>
      <c r="O67" s="7"/>
      <c r="P67" s="7"/>
      <c r="Q67">
        <f t="shared" ref="Q67:Q101" si="2">SUM(E67:P67)</f>
        <v>12</v>
      </c>
    </row>
    <row r="68" ht="14.25" customHeight="1" spans="1:17">
      <c r="A68" s="7">
        <v>64</v>
      </c>
      <c r="B68" s="7" t="s">
        <v>120</v>
      </c>
      <c r="C68" s="7"/>
      <c r="D68" s="7" t="s">
        <v>29</v>
      </c>
      <c r="E68" s="7"/>
      <c r="F68" s="7"/>
      <c r="G68" s="7"/>
      <c r="H68" s="7"/>
      <c r="I68" s="7">
        <v>24</v>
      </c>
      <c r="J68" s="7">
        <v>37</v>
      </c>
      <c r="K68" s="7">
        <v>6</v>
      </c>
      <c r="L68" s="7">
        <v>24</v>
      </c>
      <c r="M68" s="7">
        <v>12</v>
      </c>
      <c r="N68" s="7"/>
      <c r="O68" s="7"/>
      <c r="P68" s="7"/>
      <c r="Q68">
        <f t="shared" si="2"/>
        <v>103</v>
      </c>
    </row>
    <row r="69" ht="14.25" customHeight="1" spans="1:17">
      <c r="A69" s="7">
        <v>65</v>
      </c>
      <c r="B69" s="7" t="s">
        <v>121</v>
      </c>
      <c r="C69" s="7"/>
      <c r="D69" s="7" t="s">
        <v>29</v>
      </c>
      <c r="E69" s="7"/>
      <c r="F69" s="7"/>
      <c r="G69" s="7"/>
      <c r="H69" s="7"/>
      <c r="I69" s="7"/>
      <c r="J69" s="7"/>
      <c r="K69" s="7"/>
      <c r="L69" s="7"/>
      <c r="M69" s="7">
        <v>22</v>
      </c>
      <c r="N69" s="7"/>
      <c r="O69" s="7"/>
      <c r="P69" s="7"/>
      <c r="Q69">
        <f t="shared" si="2"/>
        <v>22</v>
      </c>
    </row>
    <row r="70" ht="14.25" customHeight="1" spans="1:17">
      <c r="A70" s="7">
        <v>66</v>
      </c>
      <c r="B70" s="7" t="s">
        <v>122</v>
      </c>
      <c r="C70" s="7"/>
      <c r="D70" s="7" t="s">
        <v>29</v>
      </c>
      <c r="E70" s="7"/>
      <c r="F70" s="7"/>
      <c r="G70" s="7"/>
      <c r="H70" s="7"/>
      <c r="I70" s="7"/>
      <c r="J70" s="7"/>
      <c r="K70" s="7"/>
      <c r="L70" s="7"/>
      <c r="M70" s="7">
        <v>11</v>
      </c>
      <c r="N70" s="7"/>
      <c r="O70" s="7"/>
      <c r="P70" s="7">
        <v>8</v>
      </c>
      <c r="Q70">
        <f t="shared" si="2"/>
        <v>19</v>
      </c>
    </row>
    <row r="71" ht="14.25" customHeight="1" spans="1:17">
      <c r="A71" s="7">
        <v>67</v>
      </c>
      <c r="B71" s="7" t="s">
        <v>123</v>
      </c>
      <c r="C71" s="7"/>
      <c r="D71" s="7" t="s">
        <v>29</v>
      </c>
      <c r="E71" s="7">
        <v>10</v>
      </c>
      <c r="F71" s="7">
        <v>10</v>
      </c>
      <c r="G71" s="7"/>
      <c r="H71" s="7"/>
      <c r="I71" s="7">
        <v>24</v>
      </c>
      <c r="J71" s="7">
        <v>41</v>
      </c>
      <c r="K71" s="7">
        <v>9</v>
      </c>
      <c r="L71" s="7">
        <v>15</v>
      </c>
      <c r="M71" s="7">
        <v>12</v>
      </c>
      <c r="N71" s="7"/>
      <c r="O71" s="7"/>
      <c r="P71" s="7"/>
      <c r="Q71">
        <f t="shared" si="2"/>
        <v>121</v>
      </c>
    </row>
    <row r="72" ht="14.25" customHeight="1" spans="1:17">
      <c r="A72" s="7">
        <v>68</v>
      </c>
      <c r="B72" s="7" t="s">
        <v>124</v>
      </c>
      <c r="C72" s="7"/>
      <c r="D72" s="7" t="s">
        <v>29</v>
      </c>
      <c r="E72" s="7">
        <v>24</v>
      </c>
      <c r="F72" s="7">
        <v>75</v>
      </c>
      <c r="G72" s="7">
        <v>32</v>
      </c>
      <c r="H72" s="7">
        <v>50</v>
      </c>
      <c r="I72" s="7">
        <v>73</v>
      </c>
      <c r="J72" s="7"/>
      <c r="K72" s="7"/>
      <c r="L72" s="7"/>
      <c r="M72" s="7"/>
      <c r="N72" s="7">
        <v>7</v>
      </c>
      <c r="O72" s="7"/>
      <c r="P72" s="7"/>
      <c r="Q72">
        <f t="shared" si="2"/>
        <v>261</v>
      </c>
    </row>
    <row r="73" ht="14.25" customHeight="1" spans="1:17">
      <c r="A73" s="7">
        <v>69</v>
      </c>
      <c r="B73" s="7" t="s">
        <v>125</v>
      </c>
      <c r="C73" s="7"/>
      <c r="D73" s="7" t="s">
        <v>29</v>
      </c>
      <c r="E73" s="7"/>
      <c r="F73" s="7"/>
      <c r="G73" s="7"/>
      <c r="H73" s="7"/>
      <c r="I73" s="7"/>
      <c r="J73" s="7"/>
      <c r="K73" s="7"/>
      <c r="L73" s="7"/>
      <c r="M73" s="7">
        <v>1</v>
      </c>
      <c r="N73" s="7"/>
      <c r="O73" s="7"/>
      <c r="P73" s="7"/>
      <c r="Q73">
        <f t="shared" si="2"/>
        <v>1</v>
      </c>
    </row>
    <row r="74" ht="14.25" customHeight="1" spans="1:17">
      <c r="A74" s="7">
        <v>70</v>
      </c>
      <c r="B74" s="7" t="s">
        <v>126</v>
      </c>
      <c r="C74" s="7"/>
      <c r="D74" s="7" t="s">
        <v>29</v>
      </c>
      <c r="E74" s="7"/>
      <c r="F74" s="7"/>
      <c r="G74" s="7">
        <v>40</v>
      </c>
      <c r="H74" s="7"/>
      <c r="I74" s="7">
        <v>144</v>
      </c>
      <c r="J74" s="7">
        <v>81</v>
      </c>
      <c r="K74" s="7"/>
      <c r="L74" s="7">
        <v>26</v>
      </c>
      <c r="M74" s="7">
        <v>13</v>
      </c>
      <c r="N74" s="7"/>
      <c r="O74" s="7"/>
      <c r="P74" s="7"/>
      <c r="Q74">
        <f t="shared" si="2"/>
        <v>304</v>
      </c>
    </row>
    <row r="75" ht="14.25" customHeight="1" spans="1:17">
      <c r="A75" s="7">
        <v>71</v>
      </c>
      <c r="B75" s="7" t="s">
        <v>127</v>
      </c>
      <c r="C75" s="7"/>
      <c r="D75" s="7" t="s">
        <v>29</v>
      </c>
      <c r="E75" s="7"/>
      <c r="F75" s="7"/>
      <c r="G75" s="7"/>
      <c r="H75" s="7"/>
      <c r="I75" s="7">
        <v>161</v>
      </c>
      <c r="J75" s="7">
        <v>60</v>
      </c>
      <c r="K75" s="7"/>
      <c r="L75" s="7"/>
      <c r="M75" s="7">
        <v>17</v>
      </c>
      <c r="N75" s="7"/>
      <c r="O75" s="7"/>
      <c r="P75" s="7"/>
      <c r="Q75">
        <f t="shared" si="2"/>
        <v>238</v>
      </c>
    </row>
    <row r="76" ht="14.25" customHeight="1" spans="1:17">
      <c r="A76" s="7">
        <v>72</v>
      </c>
      <c r="B76" s="7" t="s">
        <v>128</v>
      </c>
      <c r="C76" s="7"/>
      <c r="D76" s="7" t="s">
        <v>29</v>
      </c>
      <c r="E76" s="7"/>
      <c r="F76" s="7"/>
      <c r="G76" s="7"/>
      <c r="H76" s="7"/>
      <c r="I76" s="7">
        <v>427</v>
      </c>
      <c r="J76" s="7">
        <v>562</v>
      </c>
      <c r="K76" s="7">
        <v>80</v>
      </c>
      <c r="L76" s="7">
        <v>54</v>
      </c>
      <c r="M76" s="7">
        <v>26</v>
      </c>
      <c r="N76" s="7"/>
      <c r="O76" s="7"/>
      <c r="P76" s="7"/>
      <c r="Q76">
        <f t="shared" si="2"/>
        <v>1149</v>
      </c>
    </row>
    <row r="77" ht="14.25" customHeight="1" spans="1:17">
      <c r="A77" s="7">
        <v>73</v>
      </c>
      <c r="B77" s="7" t="s">
        <v>129</v>
      </c>
      <c r="C77" s="7"/>
      <c r="D77" s="7" t="s">
        <v>29</v>
      </c>
      <c r="E77" s="7"/>
      <c r="F77" s="7"/>
      <c r="G77" s="7"/>
      <c r="H77" s="7">
        <v>49</v>
      </c>
      <c r="I77" s="7">
        <v>36</v>
      </c>
      <c r="J77" s="7"/>
      <c r="K77" s="7"/>
      <c r="L77" s="7"/>
      <c r="M77" s="7"/>
      <c r="N77" s="7"/>
      <c r="O77" s="7"/>
      <c r="P77" s="7"/>
      <c r="Q77">
        <f t="shared" si="2"/>
        <v>85</v>
      </c>
    </row>
    <row r="78" ht="14.25" customHeight="1" spans="1:17">
      <c r="A78" s="7">
        <v>74</v>
      </c>
      <c r="B78" s="7" t="s">
        <v>130</v>
      </c>
      <c r="C78" s="7"/>
      <c r="D78" s="7" t="s">
        <v>29</v>
      </c>
      <c r="E78" s="7"/>
      <c r="F78" s="7"/>
      <c r="G78" s="7"/>
      <c r="H78" s="7"/>
      <c r="I78" s="7"/>
      <c r="J78" s="7"/>
      <c r="K78" s="7">
        <v>9</v>
      </c>
      <c r="L78" s="7"/>
      <c r="M78" s="7"/>
      <c r="N78" s="7"/>
      <c r="O78" s="7"/>
      <c r="P78" s="7"/>
      <c r="Q78">
        <f t="shared" si="2"/>
        <v>9</v>
      </c>
    </row>
    <row r="79" ht="14.25" customHeight="1" spans="1:17">
      <c r="A79" s="7">
        <v>75</v>
      </c>
      <c r="B79" s="7" t="s">
        <v>131</v>
      </c>
      <c r="C79" s="7"/>
      <c r="D79" s="7" t="s">
        <v>29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>
        <v>1</v>
      </c>
      <c r="P79" s="7"/>
      <c r="Q79">
        <f t="shared" si="2"/>
        <v>1</v>
      </c>
    </row>
    <row r="80" ht="14.25" customHeight="1" spans="1:17">
      <c r="A80" s="7">
        <v>76</v>
      </c>
      <c r="B80" s="7" t="s">
        <v>132</v>
      </c>
      <c r="C80" s="7"/>
      <c r="D80" s="7" t="s">
        <v>55</v>
      </c>
      <c r="E80" s="7"/>
      <c r="F80" s="7"/>
      <c r="G80" s="7"/>
      <c r="H80" s="7"/>
      <c r="I80" s="7"/>
      <c r="J80" s="7"/>
      <c r="K80" s="7">
        <v>1</v>
      </c>
      <c r="L80" s="7">
        <v>1</v>
      </c>
      <c r="M80" s="7">
        <v>1</v>
      </c>
      <c r="N80" s="7"/>
      <c r="O80" s="7"/>
      <c r="P80" s="7"/>
      <c r="Q80">
        <f t="shared" si="2"/>
        <v>3</v>
      </c>
    </row>
    <row r="81" ht="14.25" customHeight="1" spans="1:17">
      <c r="A81" s="7">
        <v>77</v>
      </c>
      <c r="B81" s="7" t="s">
        <v>133</v>
      </c>
      <c r="C81" s="7"/>
      <c r="D81" s="7" t="s">
        <v>55</v>
      </c>
      <c r="E81" s="7"/>
      <c r="F81" s="7"/>
      <c r="G81" s="7"/>
      <c r="H81" s="7"/>
      <c r="I81" s="7"/>
      <c r="J81" s="7"/>
      <c r="K81" s="7"/>
      <c r="L81" s="7"/>
      <c r="M81" s="7">
        <v>11</v>
      </c>
      <c r="N81" s="7"/>
      <c r="O81" s="7"/>
      <c r="P81" s="7">
        <v>2</v>
      </c>
      <c r="Q81">
        <f t="shared" si="2"/>
        <v>13</v>
      </c>
    </row>
    <row r="82" ht="14.25" customHeight="1" spans="1:17">
      <c r="A82" s="7">
        <v>78</v>
      </c>
      <c r="B82" s="7" t="s">
        <v>134</v>
      </c>
      <c r="C82" s="7"/>
      <c r="D82" s="7" t="s">
        <v>29</v>
      </c>
      <c r="E82" s="7"/>
      <c r="F82" s="7"/>
      <c r="G82" s="7"/>
      <c r="H82" s="7"/>
      <c r="I82" s="7"/>
      <c r="J82" s="7">
        <v>14</v>
      </c>
      <c r="K82" s="7">
        <v>4</v>
      </c>
      <c r="L82" s="7">
        <v>10</v>
      </c>
      <c r="M82" s="7">
        <v>5</v>
      </c>
      <c r="N82" s="7"/>
      <c r="O82" s="7"/>
      <c r="P82" s="7"/>
      <c r="Q82">
        <f t="shared" si="2"/>
        <v>33</v>
      </c>
    </row>
    <row r="83" ht="14.25" customHeight="1" spans="1:17">
      <c r="A83" s="7">
        <v>79</v>
      </c>
      <c r="B83" s="7" t="s">
        <v>135</v>
      </c>
      <c r="C83" s="7"/>
      <c r="D83" s="7" t="s">
        <v>29</v>
      </c>
      <c r="E83" s="7"/>
      <c r="F83" s="7"/>
      <c r="G83" s="7"/>
      <c r="H83" s="7"/>
      <c r="I83" s="7"/>
      <c r="J83" s="7">
        <v>13</v>
      </c>
      <c r="K83" s="7">
        <v>4</v>
      </c>
      <c r="L83" s="7">
        <v>19</v>
      </c>
      <c r="M83" s="7">
        <v>10</v>
      </c>
      <c r="N83" s="7"/>
      <c r="O83" s="7"/>
      <c r="P83" s="7"/>
      <c r="Q83">
        <f t="shared" si="2"/>
        <v>46</v>
      </c>
    </row>
    <row r="84" spans="1:17">
      <c r="A84" s="7">
        <v>80</v>
      </c>
      <c r="B84" s="11" t="s">
        <v>136</v>
      </c>
      <c r="C84" s="11" t="s">
        <v>137</v>
      </c>
      <c r="D84" s="10" t="s">
        <v>17</v>
      </c>
      <c r="E84" s="10"/>
      <c r="F84" s="10"/>
      <c r="G84" s="10"/>
      <c r="H84" s="10"/>
      <c r="I84" s="10"/>
      <c r="J84" s="7">
        <f>50+5+115+5+116+5+5+5+56+5+125+5+18+5+55+5+140+5</f>
        <v>725</v>
      </c>
      <c r="K84" s="7">
        <v>825</v>
      </c>
      <c r="L84" s="7">
        <v>442.7</v>
      </c>
      <c r="M84" s="7">
        <v>369</v>
      </c>
      <c r="N84" s="7"/>
      <c r="O84" s="7"/>
      <c r="P84" s="7"/>
      <c r="Q84">
        <f t="shared" si="2"/>
        <v>2361.7</v>
      </c>
    </row>
    <row r="85" spans="1:17">
      <c r="A85" s="7">
        <v>81</v>
      </c>
      <c r="B85" s="11" t="s">
        <v>138</v>
      </c>
      <c r="C85" s="7"/>
      <c r="D85" s="10" t="s">
        <v>17</v>
      </c>
      <c r="E85" s="10"/>
      <c r="F85" s="10"/>
      <c r="G85" s="10"/>
      <c r="H85" s="10"/>
      <c r="I85" s="10"/>
      <c r="J85" s="7">
        <f>J84*0.11</f>
        <v>79.75</v>
      </c>
      <c r="K85" s="7">
        <v>124</v>
      </c>
      <c r="L85" s="7">
        <v>138.16</v>
      </c>
      <c r="M85" s="7">
        <v>99.2</v>
      </c>
      <c r="N85" s="7"/>
      <c r="O85" s="7"/>
      <c r="P85" s="7"/>
      <c r="Q85">
        <f t="shared" si="2"/>
        <v>441.11</v>
      </c>
    </row>
    <row r="86" spans="1:17">
      <c r="A86" s="7">
        <v>82</v>
      </c>
      <c r="B86" s="11" t="s">
        <v>139</v>
      </c>
      <c r="C86" s="7"/>
      <c r="D86" s="10" t="s">
        <v>17</v>
      </c>
      <c r="E86" s="10"/>
      <c r="F86" s="10"/>
      <c r="G86" s="10"/>
      <c r="H86" s="10"/>
      <c r="I86" s="10"/>
      <c r="J86" s="7">
        <f>20+5+52+5+56+5+115+5+142+5+5+6+5+58+5+6+125+5+116+5+18+18+5+74+18+5+122+18+5+120+18+5</f>
        <v>1172</v>
      </c>
      <c r="K86" s="7">
        <v>877</v>
      </c>
      <c r="L86" s="7">
        <v>671.9</v>
      </c>
      <c r="M86" s="7">
        <v>665</v>
      </c>
      <c r="N86" s="7"/>
      <c r="O86" s="7"/>
      <c r="P86" s="7"/>
      <c r="Q86">
        <f t="shared" si="2"/>
        <v>3385.9</v>
      </c>
    </row>
    <row r="87" spans="1:17">
      <c r="A87" s="7">
        <v>83</v>
      </c>
      <c r="B87" s="11" t="s">
        <v>140</v>
      </c>
      <c r="C87" s="7"/>
      <c r="D87" s="10" t="s">
        <v>17</v>
      </c>
      <c r="E87" s="10"/>
      <c r="F87" s="10"/>
      <c r="G87" s="10"/>
      <c r="H87" s="10"/>
      <c r="I87" s="10"/>
      <c r="J87" s="7">
        <f>J86*0.12</f>
        <v>140.64</v>
      </c>
      <c r="K87" s="7">
        <v>165.6</v>
      </c>
      <c r="L87" s="7">
        <v>321.52</v>
      </c>
      <c r="M87" s="7">
        <v>336</v>
      </c>
      <c r="N87" s="7"/>
      <c r="O87" s="7"/>
      <c r="P87" s="7"/>
      <c r="Q87">
        <f t="shared" si="2"/>
        <v>963.76</v>
      </c>
    </row>
    <row r="88" spans="1:17">
      <c r="A88" s="7">
        <v>84</v>
      </c>
      <c r="B88" s="11" t="s">
        <v>141</v>
      </c>
      <c r="C88" s="7"/>
      <c r="D88" s="10" t="s">
        <v>55</v>
      </c>
      <c r="E88" s="10">
        <v>2</v>
      </c>
      <c r="F88" s="10">
        <v>1</v>
      </c>
      <c r="G88" s="10"/>
      <c r="H88" s="10"/>
      <c r="I88" s="10">
        <v>28</v>
      </c>
      <c r="J88" s="7"/>
      <c r="K88" s="7"/>
      <c r="L88" s="7"/>
      <c r="M88" s="7">
        <v>2</v>
      </c>
      <c r="N88" s="7"/>
      <c r="O88" s="7"/>
      <c r="P88" s="7"/>
      <c r="Q88">
        <f t="shared" si="2"/>
        <v>33</v>
      </c>
    </row>
    <row r="89" spans="1:17">
      <c r="A89" s="7">
        <v>85</v>
      </c>
      <c r="B89" s="11" t="s">
        <v>141</v>
      </c>
      <c r="C89" s="7" t="s">
        <v>142</v>
      </c>
      <c r="D89" s="10" t="s">
        <v>55</v>
      </c>
      <c r="E89" s="10"/>
      <c r="F89" s="10"/>
      <c r="G89" s="10">
        <v>5</v>
      </c>
      <c r="H89" s="10"/>
      <c r="I89" s="10"/>
      <c r="J89" s="7"/>
      <c r="K89" s="7"/>
      <c r="L89" s="7"/>
      <c r="M89" s="7"/>
      <c r="N89" s="7"/>
      <c r="O89" s="7"/>
      <c r="P89" s="7"/>
      <c r="Q89">
        <f t="shared" si="2"/>
        <v>5</v>
      </c>
    </row>
    <row r="90" spans="1:17">
      <c r="A90" s="7">
        <v>86</v>
      </c>
      <c r="B90" s="11" t="s">
        <v>141</v>
      </c>
      <c r="C90" s="7" t="s">
        <v>143</v>
      </c>
      <c r="D90" s="10" t="s">
        <v>55</v>
      </c>
      <c r="E90" s="10"/>
      <c r="F90" s="10"/>
      <c r="G90" s="10">
        <v>3</v>
      </c>
      <c r="H90" s="10"/>
      <c r="I90" s="10"/>
      <c r="J90" s="7"/>
      <c r="K90" s="7"/>
      <c r="L90" s="7"/>
      <c r="M90" s="7"/>
      <c r="N90" s="7"/>
      <c r="O90" s="7"/>
      <c r="P90" s="7"/>
      <c r="Q90">
        <f t="shared" si="2"/>
        <v>3</v>
      </c>
    </row>
    <row r="91" spans="1:17">
      <c r="A91" s="7">
        <v>87</v>
      </c>
      <c r="B91" s="11" t="s">
        <v>141</v>
      </c>
      <c r="C91" s="7" t="s">
        <v>144</v>
      </c>
      <c r="D91" s="10" t="s">
        <v>55</v>
      </c>
      <c r="E91" s="10"/>
      <c r="F91" s="10"/>
      <c r="G91" s="10"/>
      <c r="H91" s="10">
        <v>5</v>
      </c>
      <c r="I91" s="10"/>
      <c r="J91" s="7"/>
      <c r="K91" s="7"/>
      <c r="L91" s="7"/>
      <c r="M91" s="7"/>
      <c r="N91" s="7"/>
      <c r="O91" s="7"/>
      <c r="P91" s="7"/>
      <c r="Q91">
        <f t="shared" si="2"/>
        <v>5</v>
      </c>
    </row>
    <row r="92" spans="1:17">
      <c r="A92" s="7">
        <v>88</v>
      </c>
      <c r="B92" s="11" t="s">
        <v>141</v>
      </c>
      <c r="C92" s="7" t="s">
        <v>145</v>
      </c>
      <c r="D92" s="10" t="s">
        <v>55</v>
      </c>
      <c r="E92" s="10"/>
      <c r="F92" s="10"/>
      <c r="G92" s="10"/>
      <c r="H92" s="10"/>
      <c r="I92" s="10"/>
      <c r="J92" s="7"/>
      <c r="K92" s="7"/>
      <c r="L92" s="7">
        <v>2</v>
      </c>
      <c r="M92" s="7"/>
      <c r="N92" s="7"/>
      <c r="O92" s="7"/>
      <c r="P92" s="7"/>
      <c r="Q92">
        <f t="shared" si="2"/>
        <v>2</v>
      </c>
    </row>
    <row r="93" spans="1:17">
      <c r="A93" s="7">
        <v>89</v>
      </c>
      <c r="B93" s="11" t="s">
        <v>141</v>
      </c>
      <c r="C93" s="7" t="s">
        <v>146</v>
      </c>
      <c r="D93" s="10" t="s">
        <v>55</v>
      </c>
      <c r="E93" s="10"/>
      <c r="F93" s="10"/>
      <c r="G93" s="10"/>
      <c r="H93" s="10"/>
      <c r="I93" s="10"/>
      <c r="J93" s="7"/>
      <c r="K93" s="7"/>
      <c r="L93" s="7"/>
      <c r="M93" s="7"/>
      <c r="N93" s="7">
        <v>1</v>
      </c>
      <c r="O93" s="7"/>
      <c r="P93" s="7"/>
      <c r="Q93">
        <f t="shared" si="2"/>
        <v>1</v>
      </c>
    </row>
    <row r="94" spans="1:17">
      <c r="A94" s="7">
        <v>90</v>
      </c>
      <c r="B94" s="10" t="s">
        <v>147</v>
      </c>
      <c r="C94" s="7"/>
      <c r="D94" s="10" t="s">
        <v>55</v>
      </c>
      <c r="E94" s="10"/>
      <c r="F94" s="10"/>
      <c r="G94" s="10"/>
      <c r="H94" s="10"/>
      <c r="I94" s="10"/>
      <c r="J94" s="7"/>
      <c r="K94" s="7"/>
      <c r="L94" s="7"/>
      <c r="M94" s="7"/>
      <c r="N94" s="7"/>
      <c r="O94" s="7">
        <v>1</v>
      </c>
      <c r="P94" s="7"/>
      <c r="Q94">
        <f t="shared" si="2"/>
        <v>1</v>
      </c>
    </row>
    <row r="95" spans="1:17">
      <c r="A95" s="7">
        <v>91</v>
      </c>
      <c r="B95" s="10" t="s">
        <v>148</v>
      </c>
      <c r="C95" s="7"/>
      <c r="D95" s="10" t="s">
        <v>55</v>
      </c>
      <c r="E95" s="10"/>
      <c r="F95" s="10"/>
      <c r="G95" s="10"/>
      <c r="H95" s="10"/>
      <c r="I95" s="10"/>
      <c r="J95" s="7"/>
      <c r="K95" s="7"/>
      <c r="L95" s="7"/>
      <c r="M95" s="7"/>
      <c r="N95" s="7"/>
      <c r="O95" s="7">
        <v>1</v>
      </c>
      <c r="P95" s="7"/>
      <c r="Q95">
        <f t="shared" si="2"/>
        <v>1</v>
      </c>
    </row>
    <row r="96" spans="1:17">
      <c r="A96" s="7">
        <v>92</v>
      </c>
      <c r="B96" s="7" t="s">
        <v>149</v>
      </c>
      <c r="C96" s="7"/>
      <c r="D96" s="7" t="s">
        <v>55</v>
      </c>
      <c r="E96" s="7"/>
      <c r="F96" s="7"/>
      <c r="G96" s="7"/>
      <c r="H96" s="7"/>
      <c r="I96" s="7"/>
      <c r="J96" s="7">
        <v>1</v>
      </c>
      <c r="K96" s="7"/>
      <c r="L96" s="7"/>
      <c r="M96" s="7"/>
      <c r="N96" s="7"/>
      <c r="O96" s="7"/>
      <c r="P96" s="7"/>
      <c r="Q96">
        <f t="shared" si="2"/>
        <v>1</v>
      </c>
    </row>
    <row r="97" spans="1:17">
      <c r="A97" s="7">
        <v>93</v>
      </c>
      <c r="B97" s="7" t="s">
        <v>150</v>
      </c>
      <c r="C97" s="7"/>
      <c r="D97" s="7" t="s">
        <v>55</v>
      </c>
      <c r="E97" s="7"/>
      <c r="F97" s="7"/>
      <c r="G97" s="7"/>
      <c r="H97" s="7"/>
      <c r="I97" s="7"/>
      <c r="J97" s="7">
        <v>1</v>
      </c>
      <c r="K97" s="7"/>
      <c r="L97" s="7"/>
      <c r="M97" s="7"/>
      <c r="N97" s="7"/>
      <c r="O97" s="7"/>
      <c r="P97" s="7"/>
      <c r="Q97">
        <f t="shared" si="2"/>
        <v>1</v>
      </c>
    </row>
    <row r="98" spans="1:17">
      <c r="A98" s="7">
        <v>94</v>
      </c>
      <c r="B98" s="7" t="s">
        <v>151</v>
      </c>
      <c r="C98" s="7"/>
      <c r="D98" s="7" t="s">
        <v>55</v>
      </c>
      <c r="E98" s="7"/>
      <c r="F98" s="7"/>
      <c r="G98" s="7"/>
      <c r="H98" s="7"/>
      <c r="I98" s="7"/>
      <c r="J98" s="7">
        <v>1</v>
      </c>
      <c r="K98" s="7"/>
      <c r="L98" s="7"/>
      <c r="M98" s="7"/>
      <c r="N98" s="7"/>
      <c r="O98" s="7"/>
      <c r="P98" s="7"/>
      <c r="Q98">
        <f t="shared" si="2"/>
        <v>1</v>
      </c>
    </row>
    <row r="99" spans="1:17">
      <c r="A99" s="7">
        <v>95</v>
      </c>
      <c r="B99" s="7" t="s">
        <v>152</v>
      </c>
      <c r="C99" s="7"/>
      <c r="D99" s="7" t="s">
        <v>55</v>
      </c>
      <c r="E99" s="7"/>
      <c r="F99" s="7"/>
      <c r="G99" s="7"/>
      <c r="H99" s="7"/>
      <c r="I99" s="7"/>
      <c r="J99" s="7">
        <v>1</v>
      </c>
      <c r="K99" s="7"/>
      <c r="L99" s="7"/>
      <c r="M99" s="7"/>
      <c r="N99" s="7"/>
      <c r="O99" s="7"/>
      <c r="P99" s="7"/>
      <c r="Q99">
        <f t="shared" si="2"/>
        <v>1</v>
      </c>
    </row>
    <row r="100" spans="1:17">
      <c r="A100" s="7">
        <v>96</v>
      </c>
      <c r="B100" s="7" t="s">
        <v>153</v>
      </c>
      <c r="C100" s="7"/>
      <c r="D100" s="7" t="s">
        <v>55</v>
      </c>
      <c r="E100" s="7"/>
      <c r="F100" s="7"/>
      <c r="G100" s="7"/>
      <c r="H100" s="7"/>
      <c r="I100" s="7"/>
      <c r="J100" s="7">
        <v>1</v>
      </c>
      <c r="K100" s="7"/>
      <c r="L100" s="7"/>
      <c r="M100" s="7"/>
      <c r="N100" s="7"/>
      <c r="O100" s="7"/>
      <c r="P100" s="7"/>
      <c r="Q100">
        <f t="shared" si="2"/>
        <v>1</v>
      </c>
    </row>
    <row r="101" spans="1:17">
      <c r="A101" s="7">
        <v>97</v>
      </c>
      <c r="B101" s="7" t="s">
        <v>154</v>
      </c>
      <c r="C101" s="7"/>
      <c r="D101" s="7" t="s">
        <v>55</v>
      </c>
      <c r="E101" s="7"/>
      <c r="F101" s="7"/>
      <c r="G101" s="7"/>
      <c r="H101" s="7"/>
      <c r="I101" s="7"/>
      <c r="J101" s="7">
        <v>1</v>
      </c>
      <c r="K101" s="7"/>
      <c r="L101" s="7"/>
      <c r="M101" s="7"/>
      <c r="N101" s="7"/>
      <c r="O101" s="7"/>
      <c r="P101" s="7"/>
      <c r="Q101">
        <f t="shared" si="2"/>
        <v>1</v>
      </c>
    </row>
  </sheetData>
  <mergeCells count="2">
    <mergeCell ref="B2:B48"/>
    <mergeCell ref="B49:B55"/>
  </mergeCells>
  <printOptions horizontalCentered="1"/>
  <pageMargins left="0.20004921259843" right="0.18963254593176" top="1.1770833333333" bottom="0.79166666666667" header="0.59375" footer="0.58333333333333"/>
  <pageSetup paperSize="9" orientation="portrait"/>
  <headerFooter>
    <oddHeader>&amp;L&amp;20
&amp;"宋体,加粗"&amp;9 工程名称:3号车间&amp;C&amp;"宋体,加粗"&amp;20 消防设备工程量汇总表
&amp;9&amp;R&amp;20
&amp;"宋体,加粗"&amp;9 第 &amp;P 页 共 &amp;N 页</oddHeader>
    <oddFooter>&amp;L&amp;"宋体,加粗"&amp;9 编制人:&amp;C&amp;9&amp;R&amp;"宋体,加粗"&amp;9 编制日期:2025-09-10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workbookViewId="0">
      <pane ySplit="1" topLeftCell="A12" activePane="bottomLeft" state="frozen"/>
      <selection/>
      <selection pane="bottomLeft" activeCell="Q27" sqref="Q27"/>
    </sheetView>
  </sheetViews>
  <sheetFormatPr defaultColWidth="9.13888888888889" defaultRowHeight="14.4"/>
  <cols>
    <col min="1" max="1" width="9.13888888888889" style="5"/>
    <col min="2" max="2" width="25.8611111111111" style="14" customWidth="1"/>
    <col min="3" max="3" width="30.287037037037" style="14" customWidth="1"/>
    <col min="4" max="4" width="7.71296296296296" style="14" customWidth="1"/>
    <col min="5" max="5" width="15.1388888888889" style="5" customWidth="1"/>
    <col min="6" max="6" width="11.5740740740741" style="5" customWidth="1"/>
    <col min="7" max="7" width="10" style="5" customWidth="1"/>
    <col min="8" max="8" width="9.57407407407407" style="5"/>
    <col min="9" max="9" width="9.86111111111111" style="5" customWidth="1"/>
    <col min="10" max="10" width="9.57407407407407" style="5"/>
    <col min="11" max="11" width="14.8611111111111" style="5" customWidth="1"/>
    <col min="12" max="12" width="9.57407407407407" style="5"/>
    <col min="13" max="13" width="13.287037037037" style="5" customWidth="1"/>
    <col min="14" max="14" width="11.5740740740741" style="5" customWidth="1"/>
    <col min="15" max="15" width="9.57407407407407" style="16"/>
  </cols>
  <sheetData>
    <row r="1" ht="36" customHeight="1" spans="1:14">
      <c r="A1" s="7" t="s">
        <v>4</v>
      </c>
      <c r="B1" s="7" t="s">
        <v>6</v>
      </c>
      <c r="C1" s="7" t="s">
        <v>7</v>
      </c>
      <c r="D1" s="7" t="s">
        <v>8</v>
      </c>
      <c r="E1" s="7" t="s">
        <v>468</v>
      </c>
      <c r="F1" s="7" t="s">
        <v>469</v>
      </c>
      <c r="G1" s="7" t="s">
        <v>470</v>
      </c>
      <c r="H1" s="7" t="s">
        <v>471</v>
      </c>
      <c r="I1" s="7" t="s">
        <v>472</v>
      </c>
      <c r="J1" s="7" t="s">
        <v>479</v>
      </c>
      <c r="K1" s="7" t="s">
        <v>480</v>
      </c>
      <c r="L1" s="7" t="s">
        <v>481</v>
      </c>
      <c r="M1" s="8" t="s">
        <v>448</v>
      </c>
      <c r="N1" s="7" t="s">
        <v>457</v>
      </c>
    </row>
    <row r="2" ht="18" customHeight="1" spans="1:15">
      <c r="A2" s="7">
        <v>1</v>
      </c>
      <c r="B2" s="7" t="s">
        <v>156</v>
      </c>
      <c r="C2" s="7" t="s">
        <v>157</v>
      </c>
      <c r="D2" s="7" t="s">
        <v>17</v>
      </c>
      <c r="E2" s="7"/>
      <c r="F2" s="7"/>
      <c r="G2" s="7"/>
      <c r="H2" s="7"/>
      <c r="I2" s="7"/>
      <c r="J2" s="7"/>
      <c r="K2" s="7"/>
      <c r="L2" s="7"/>
      <c r="M2" s="7"/>
      <c r="N2" s="7">
        <v>21.154</v>
      </c>
      <c r="O2" s="16">
        <f>SUM(E2:N2)</f>
        <v>21.154</v>
      </c>
    </row>
    <row r="3" ht="18" customHeight="1" spans="1:15">
      <c r="A3" s="7">
        <v>2</v>
      </c>
      <c r="B3" s="7" t="s">
        <v>156</v>
      </c>
      <c r="C3" s="7" t="s">
        <v>158</v>
      </c>
      <c r="D3" s="7" t="s">
        <v>17</v>
      </c>
      <c r="E3" s="7"/>
      <c r="F3" s="7"/>
      <c r="G3" s="7"/>
      <c r="H3" s="7"/>
      <c r="I3" s="7"/>
      <c r="J3" s="7"/>
      <c r="K3" s="7"/>
      <c r="L3" s="7"/>
      <c r="M3" s="7"/>
      <c r="N3" s="7">
        <f>1191.984</f>
        <v>1191.984</v>
      </c>
      <c r="O3" s="16">
        <f t="shared" ref="O3:O33" si="0">SUM(E3:N3)</f>
        <v>1191.984</v>
      </c>
    </row>
    <row r="4" ht="18" customHeight="1" spans="1:15">
      <c r="A4" s="7">
        <v>3</v>
      </c>
      <c r="B4" s="7" t="s">
        <v>156</v>
      </c>
      <c r="C4" s="7" t="s">
        <v>159</v>
      </c>
      <c r="D4" s="7" t="s">
        <v>17</v>
      </c>
      <c r="E4" s="7"/>
      <c r="F4" s="7"/>
      <c r="G4" s="7"/>
      <c r="H4" s="7"/>
      <c r="I4" s="7"/>
      <c r="J4" s="7"/>
      <c r="K4" s="7"/>
      <c r="L4" s="7"/>
      <c r="M4" s="7"/>
      <c r="N4" s="7">
        <f>805.713+151.717</f>
        <v>957.43</v>
      </c>
      <c r="O4" s="16">
        <f t="shared" si="0"/>
        <v>957.43</v>
      </c>
    </row>
    <row r="5" ht="18" customHeight="1" spans="1:15">
      <c r="A5" s="7">
        <v>4</v>
      </c>
      <c r="B5" s="7" t="s">
        <v>156</v>
      </c>
      <c r="C5" s="7" t="s">
        <v>111</v>
      </c>
      <c r="D5" s="7" t="s">
        <v>17</v>
      </c>
      <c r="E5" s="7"/>
      <c r="F5" s="7"/>
      <c r="G5" s="7"/>
      <c r="H5" s="7"/>
      <c r="I5" s="7"/>
      <c r="J5" s="7"/>
      <c r="K5" s="7"/>
      <c r="L5" s="7"/>
      <c r="M5" s="7"/>
      <c r="N5" s="7">
        <f>901.971</f>
        <v>901.971</v>
      </c>
      <c r="O5" s="16">
        <f t="shared" si="0"/>
        <v>901.971</v>
      </c>
    </row>
    <row r="6" ht="18" customHeight="1" spans="1:15">
      <c r="A6" s="7">
        <v>5</v>
      </c>
      <c r="B6" s="7" t="s">
        <v>160</v>
      </c>
      <c r="C6" s="7" t="s">
        <v>161</v>
      </c>
      <c r="D6" s="7" t="s">
        <v>17</v>
      </c>
      <c r="E6" s="7"/>
      <c r="F6" s="7"/>
      <c r="G6" s="7"/>
      <c r="H6" s="7"/>
      <c r="I6" s="7"/>
      <c r="J6" s="7">
        <f>1.2*4</f>
        <v>4.8</v>
      </c>
      <c r="K6" s="7">
        <v>3</v>
      </c>
      <c r="L6" s="7"/>
      <c r="M6" s="7"/>
      <c r="N6" s="7"/>
      <c r="O6" s="16">
        <f t="shared" si="0"/>
        <v>7.8</v>
      </c>
    </row>
    <row r="7" ht="18" customHeight="1" spans="1:15">
      <c r="A7" s="7">
        <v>6</v>
      </c>
      <c r="B7" s="7" t="s">
        <v>160</v>
      </c>
      <c r="C7" s="7" t="s">
        <v>162</v>
      </c>
      <c r="D7" s="7" t="s">
        <v>17</v>
      </c>
      <c r="E7" s="7"/>
      <c r="F7" s="7"/>
      <c r="G7" s="7"/>
      <c r="H7" s="7"/>
      <c r="I7" s="7"/>
      <c r="J7" s="7"/>
      <c r="K7" s="7"/>
      <c r="L7" s="7"/>
      <c r="M7" s="7">
        <v>25</v>
      </c>
      <c r="N7" s="7"/>
      <c r="O7" s="16">
        <f t="shared" si="0"/>
        <v>25</v>
      </c>
    </row>
    <row r="8" ht="18" customHeight="1" spans="1:15">
      <c r="A8" s="7">
        <v>7</v>
      </c>
      <c r="B8" s="7" t="s">
        <v>160</v>
      </c>
      <c r="C8" s="7" t="s">
        <v>158</v>
      </c>
      <c r="D8" s="7" t="s">
        <v>17</v>
      </c>
      <c r="E8" s="7"/>
      <c r="F8" s="7"/>
      <c r="G8" s="7"/>
      <c r="H8" s="7"/>
      <c r="I8" s="7"/>
      <c r="J8" s="7"/>
      <c r="K8" s="7"/>
      <c r="L8" s="7"/>
      <c r="M8" s="9">
        <v>22.362</v>
      </c>
      <c r="N8" s="7"/>
      <c r="O8" s="16">
        <f t="shared" si="0"/>
        <v>22.362</v>
      </c>
    </row>
    <row r="9" ht="18" customHeight="1" spans="1:15">
      <c r="A9" s="7">
        <v>8</v>
      </c>
      <c r="B9" s="7" t="s">
        <v>160</v>
      </c>
      <c r="C9" s="7" t="s">
        <v>159</v>
      </c>
      <c r="D9" s="7" t="s">
        <v>17</v>
      </c>
      <c r="E9" s="7"/>
      <c r="F9" s="7"/>
      <c r="G9" s="7"/>
      <c r="H9" s="7"/>
      <c r="I9" s="7"/>
      <c r="J9" s="7"/>
      <c r="K9" s="7"/>
      <c r="L9" s="7"/>
      <c r="M9" s="9">
        <v>11.606</v>
      </c>
      <c r="N9" s="7"/>
      <c r="O9" s="16">
        <f t="shared" si="0"/>
        <v>11.606</v>
      </c>
    </row>
    <row r="10" ht="18" customHeight="1" spans="1:15">
      <c r="A10" s="7">
        <v>9</v>
      </c>
      <c r="B10" s="7" t="s">
        <v>160</v>
      </c>
      <c r="C10" s="7" t="s">
        <v>163</v>
      </c>
      <c r="D10" s="7" t="s">
        <v>17</v>
      </c>
      <c r="E10" s="7"/>
      <c r="F10" s="7"/>
      <c r="G10" s="7"/>
      <c r="H10" s="7"/>
      <c r="I10" s="7"/>
      <c r="J10" s="7"/>
      <c r="K10" s="7"/>
      <c r="L10" s="7"/>
      <c r="M10" s="9">
        <v>7.804</v>
      </c>
      <c r="N10" s="7"/>
      <c r="O10" s="16">
        <f t="shared" si="0"/>
        <v>7.804</v>
      </c>
    </row>
    <row r="11" ht="18" customHeight="1" spans="1:15">
      <c r="A11" s="7">
        <v>10</v>
      </c>
      <c r="B11" s="7" t="s">
        <v>164</v>
      </c>
      <c r="C11" s="7"/>
      <c r="D11" s="7" t="s">
        <v>165</v>
      </c>
      <c r="E11" s="7"/>
      <c r="F11" s="7"/>
      <c r="G11" s="7"/>
      <c r="H11" s="7"/>
      <c r="I11" s="7"/>
      <c r="J11" s="7">
        <f>3+1.8*2.422*4</f>
        <v>20.4384</v>
      </c>
      <c r="K11" s="7">
        <f>2*1.5*2.422</f>
        <v>7.266</v>
      </c>
      <c r="L11" s="7"/>
      <c r="M11" s="7">
        <v>152.12</v>
      </c>
      <c r="N11" s="7"/>
      <c r="O11" s="16">
        <f t="shared" si="0"/>
        <v>179.8244</v>
      </c>
    </row>
    <row r="12" ht="18" customHeight="1" spans="1:15">
      <c r="A12" s="7">
        <v>11</v>
      </c>
      <c r="B12" s="7" t="s">
        <v>166</v>
      </c>
      <c r="C12" s="8" t="s">
        <v>167</v>
      </c>
      <c r="D12" s="7" t="s">
        <v>168</v>
      </c>
      <c r="E12" s="9">
        <v>9.352</v>
      </c>
      <c r="F12" s="7">
        <v>11.28</v>
      </c>
      <c r="G12" s="7">
        <v>20.304</v>
      </c>
      <c r="H12" s="7">
        <v>16.92</v>
      </c>
      <c r="I12" s="7">
        <v>15.792</v>
      </c>
      <c r="J12" s="7">
        <v>9.024</v>
      </c>
      <c r="K12" s="7">
        <v>24.816</v>
      </c>
      <c r="L12" s="7">
        <v>56.4</v>
      </c>
      <c r="M12" s="7">
        <f>22.6*0.03</f>
        <v>0.678</v>
      </c>
      <c r="N12" s="7"/>
      <c r="O12" s="16">
        <f t="shared" si="0"/>
        <v>164.566</v>
      </c>
    </row>
    <row r="13" ht="18" customHeight="1" spans="1:15">
      <c r="A13" s="7">
        <v>12</v>
      </c>
      <c r="B13" s="7" t="s">
        <v>166</v>
      </c>
      <c r="C13" s="7" t="s">
        <v>169</v>
      </c>
      <c r="D13" s="7" t="s">
        <v>170</v>
      </c>
      <c r="E13" s="9">
        <v>387.798</v>
      </c>
      <c r="F13" s="7">
        <v>472.923</v>
      </c>
      <c r="G13" s="7">
        <v>851.26</v>
      </c>
      <c r="H13" s="7">
        <v>709.385</v>
      </c>
      <c r="I13" s="7">
        <v>662.092</v>
      </c>
      <c r="J13" s="7">
        <v>378.338</v>
      </c>
      <c r="K13" s="7">
        <v>945.846</v>
      </c>
      <c r="L13" s="7">
        <v>2364.62</v>
      </c>
      <c r="M13" s="7">
        <v>22.6</v>
      </c>
      <c r="N13" s="7"/>
      <c r="O13" s="16">
        <f t="shared" si="0"/>
        <v>6794.862</v>
      </c>
    </row>
    <row r="14" ht="18" customHeight="1" spans="1:15">
      <c r="A14" s="7">
        <v>13</v>
      </c>
      <c r="B14" s="7" t="s">
        <v>171</v>
      </c>
      <c r="C14" s="7"/>
      <c r="D14" s="7" t="s">
        <v>29</v>
      </c>
      <c r="E14" s="7">
        <v>23</v>
      </c>
      <c r="F14" s="7">
        <v>69</v>
      </c>
      <c r="G14" s="7">
        <v>30</v>
      </c>
      <c r="H14" s="7">
        <v>50</v>
      </c>
      <c r="I14" s="7">
        <v>85</v>
      </c>
      <c r="J14" s="7"/>
      <c r="K14" s="7"/>
      <c r="L14" s="7"/>
      <c r="M14" s="7"/>
      <c r="N14" s="7"/>
      <c r="O14" s="16">
        <f t="shared" si="0"/>
        <v>257</v>
      </c>
    </row>
    <row r="15" ht="18" customHeight="1" spans="1:15">
      <c r="A15" s="7">
        <v>14</v>
      </c>
      <c r="B15" s="7" t="s">
        <v>172</v>
      </c>
      <c r="C15" s="12" t="s">
        <v>173</v>
      </c>
      <c r="D15" s="7" t="s">
        <v>29</v>
      </c>
      <c r="E15" s="7"/>
      <c r="F15" s="7"/>
      <c r="G15" s="7"/>
      <c r="H15" s="7"/>
      <c r="I15" s="7"/>
      <c r="J15" s="7">
        <v>4</v>
      </c>
      <c r="K15" s="7">
        <v>2</v>
      </c>
      <c r="L15" s="7"/>
      <c r="M15" s="7"/>
      <c r="N15" s="7"/>
      <c r="O15" s="16">
        <f t="shared" si="0"/>
        <v>6</v>
      </c>
    </row>
    <row r="16" ht="18" customHeight="1" spans="1:15">
      <c r="A16" s="7">
        <v>15</v>
      </c>
      <c r="B16" s="7" t="s">
        <v>174</v>
      </c>
      <c r="C16" s="11" t="s">
        <v>111</v>
      </c>
      <c r="D16" s="7" t="s">
        <v>29</v>
      </c>
      <c r="E16" s="7"/>
      <c r="F16" s="7"/>
      <c r="G16" s="7"/>
      <c r="H16" s="7"/>
      <c r="I16" s="7"/>
      <c r="J16" s="7"/>
      <c r="K16" s="7"/>
      <c r="L16" s="7">
        <v>43</v>
      </c>
      <c r="M16" s="7"/>
      <c r="N16" s="7"/>
      <c r="O16" s="16">
        <f t="shared" si="0"/>
        <v>43</v>
      </c>
    </row>
    <row r="17" ht="18" customHeight="1" spans="1:15">
      <c r="A17" s="7">
        <v>16</v>
      </c>
      <c r="B17" s="7" t="s">
        <v>175</v>
      </c>
      <c r="C17" s="11" t="s">
        <v>176</v>
      </c>
      <c r="D17" s="7" t="s">
        <v>29</v>
      </c>
      <c r="E17" s="7"/>
      <c r="F17" s="7"/>
      <c r="G17" s="7"/>
      <c r="H17" s="7"/>
      <c r="I17" s="7"/>
      <c r="J17" s="7"/>
      <c r="K17" s="7"/>
      <c r="L17" s="7">
        <v>34</v>
      </c>
      <c r="M17" s="7"/>
      <c r="N17" s="7"/>
      <c r="O17" s="16">
        <f t="shared" si="0"/>
        <v>34</v>
      </c>
    </row>
    <row r="18" ht="18" customHeight="1" spans="1:15">
      <c r="A18" s="7">
        <v>17</v>
      </c>
      <c r="B18" s="7" t="s">
        <v>175</v>
      </c>
      <c r="C18" s="7" t="s">
        <v>177</v>
      </c>
      <c r="D18" s="7" t="s">
        <v>29</v>
      </c>
      <c r="E18" s="7"/>
      <c r="F18" s="7">
        <v>92</v>
      </c>
      <c r="G18" s="7">
        <v>82</v>
      </c>
      <c r="H18" s="7">
        <v>100</v>
      </c>
      <c r="I18" s="7">
        <v>162</v>
      </c>
      <c r="J18" s="7"/>
      <c r="K18" s="7"/>
      <c r="L18" s="7"/>
      <c r="M18" s="7"/>
      <c r="N18" s="7"/>
      <c r="O18" s="16">
        <f t="shared" si="0"/>
        <v>436</v>
      </c>
    </row>
    <row r="19" ht="18" customHeight="1" spans="1:15">
      <c r="A19" s="7">
        <v>18</v>
      </c>
      <c r="B19" s="7" t="s">
        <v>175</v>
      </c>
      <c r="C19" s="7" t="s">
        <v>178</v>
      </c>
      <c r="D19" s="7" t="s">
        <v>29</v>
      </c>
      <c r="E19" s="7"/>
      <c r="F19" s="7"/>
      <c r="G19" s="7"/>
      <c r="H19" s="7"/>
      <c r="I19" s="7"/>
      <c r="J19" s="7">
        <v>88</v>
      </c>
      <c r="K19" s="7"/>
      <c r="L19" s="7"/>
      <c r="M19" s="7"/>
      <c r="N19" s="7"/>
      <c r="O19" s="16">
        <f t="shared" si="0"/>
        <v>88</v>
      </c>
    </row>
    <row r="20" ht="18" customHeight="1" spans="1:15">
      <c r="A20" s="7">
        <v>19</v>
      </c>
      <c r="B20" s="7" t="s">
        <v>179</v>
      </c>
      <c r="C20" s="7"/>
      <c r="D20" s="7" t="s">
        <v>180</v>
      </c>
      <c r="E20" s="7"/>
      <c r="F20" s="7"/>
      <c r="G20" s="7"/>
      <c r="H20" s="7"/>
      <c r="I20" s="7"/>
      <c r="J20" s="7"/>
      <c r="K20" s="7"/>
      <c r="L20" s="7"/>
      <c r="M20" s="7"/>
      <c r="N20" s="7">
        <f>974.103*0.8*1</f>
        <v>779.2824</v>
      </c>
      <c r="O20" s="16">
        <f t="shared" si="0"/>
        <v>779.2824</v>
      </c>
    </row>
    <row r="21" ht="18" customHeight="1" spans="1:15">
      <c r="A21" s="7">
        <v>20</v>
      </c>
      <c r="B21" s="7" t="s">
        <v>181</v>
      </c>
      <c r="C21" s="7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>
        <v>12</v>
      </c>
      <c r="O21" s="16">
        <f t="shared" si="0"/>
        <v>12</v>
      </c>
    </row>
    <row r="22" ht="18" customHeight="1" spans="1:15">
      <c r="A22" s="7">
        <v>21</v>
      </c>
      <c r="B22" s="7" t="s">
        <v>182</v>
      </c>
      <c r="C22" s="7"/>
      <c r="D22" s="7" t="s">
        <v>29</v>
      </c>
      <c r="E22" s="7"/>
      <c r="F22" s="7"/>
      <c r="G22" s="7"/>
      <c r="H22" s="7"/>
      <c r="I22" s="7"/>
      <c r="J22" s="7"/>
      <c r="K22" s="7"/>
      <c r="L22" s="7"/>
      <c r="M22" s="7"/>
      <c r="N22" s="7">
        <v>21</v>
      </c>
      <c r="O22" s="16">
        <f t="shared" si="0"/>
        <v>21</v>
      </c>
    </row>
    <row r="23" ht="18" customHeight="1" spans="1:15">
      <c r="A23" s="7">
        <v>22</v>
      </c>
      <c r="B23" s="7" t="s">
        <v>183</v>
      </c>
      <c r="C23" s="7" t="s">
        <v>158</v>
      </c>
      <c r="D23" s="7"/>
      <c r="E23" s="9"/>
      <c r="F23" s="7"/>
      <c r="G23" s="7"/>
      <c r="H23" s="7"/>
      <c r="I23" s="7"/>
      <c r="J23" s="7"/>
      <c r="K23" s="7"/>
      <c r="L23" s="7"/>
      <c r="M23" s="7"/>
      <c r="N23" s="7">
        <v>10</v>
      </c>
      <c r="O23" s="16">
        <f t="shared" si="0"/>
        <v>10</v>
      </c>
    </row>
    <row r="24" ht="14" customHeight="1" spans="1:15">
      <c r="A24" s="7">
        <v>23</v>
      </c>
      <c r="B24" s="7" t="s">
        <v>184</v>
      </c>
      <c r="C24" s="8" t="s">
        <v>185</v>
      </c>
      <c r="D24" s="7" t="s">
        <v>55</v>
      </c>
      <c r="E24" s="7"/>
      <c r="F24" s="7"/>
      <c r="G24" s="7"/>
      <c r="H24" s="7"/>
      <c r="I24" s="7"/>
      <c r="J24" s="7"/>
      <c r="K24" s="7"/>
      <c r="L24" s="7"/>
      <c r="M24" s="7">
        <v>2</v>
      </c>
      <c r="N24" s="7"/>
      <c r="O24" s="16">
        <f t="shared" si="0"/>
        <v>2</v>
      </c>
    </row>
    <row r="25" ht="14" customHeight="1" spans="1:15">
      <c r="A25" s="7">
        <v>24</v>
      </c>
      <c r="B25" s="7" t="s">
        <v>186</v>
      </c>
      <c r="C25" s="8" t="s">
        <v>187</v>
      </c>
      <c r="D25" s="7" t="s">
        <v>55</v>
      </c>
      <c r="E25" s="7"/>
      <c r="F25" s="7"/>
      <c r="G25" s="7"/>
      <c r="H25" s="7"/>
      <c r="I25" s="7"/>
      <c r="J25" s="7"/>
      <c r="K25" s="7"/>
      <c r="L25" s="7"/>
      <c r="M25" s="7">
        <v>1</v>
      </c>
      <c r="N25" s="7"/>
      <c r="O25" s="16">
        <f t="shared" si="0"/>
        <v>1</v>
      </c>
    </row>
    <row r="26" ht="14" customHeight="1" spans="1:15">
      <c r="A26" s="7">
        <v>25</v>
      </c>
      <c r="B26" s="7" t="s">
        <v>174</v>
      </c>
      <c r="C26" s="7" t="s">
        <v>158</v>
      </c>
      <c r="D26" s="7" t="s">
        <v>29</v>
      </c>
      <c r="E26" s="7"/>
      <c r="F26" s="7"/>
      <c r="G26" s="7"/>
      <c r="H26" s="7"/>
      <c r="I26" s="7"/>
      <c r="J26" s="7"/>
      <c r="K26" s="7"/>
      <c r="L26" s="7"/>
      <c r="M26" s="7">
        <v>6</v>
      </c>
      <c r="N26" s="7"/>
      <c r="O26" s="16">
        <f t="shared" si="0"/>
        <v>6</v>
      </c>
    </row>
    <row r="27" ht="14" customHeight="1" spans="1:15">
      <c r="A27" s="7">
        <v>26</v>
      </c>
      <c r="B27" s="7" t="s">
        <v>174</v>
      </c>
      <c r="C27" s="7" t="s">
        <v>159</v>
      </c>
      <c r="D27" s="7" t="s">
        <v>29</v>
      </c>
      <c r="E27" s="7"/>
      <c r="F27" s="7"/>
      <c r="G27" s="7"/>
      <c r="H27" s="7"/>
      <c r="I27" s="7"/>
      <c r="J27" s="7"/>
      <c r="K27" s="7"/>
      <c r="L27" s="7"/>
      <c r="M27" s="7">
        <v>1</v>
      </c>
      <c r="N27" s="7"/>
      <c r="O27" s="16">
        <f t="shared" si="0"/>
        <v>1</v>
      </c>
    </row>
    <row r="28" spans="1:15">
      <c r="A28" s="7">
        <v>27</v>
      </c>
      <c r="B28" s="7" t="s">
        <v>188</v>
      </c>
      <c r="C28" s="7" t="s">
        <v>158</v>
      </c>
      <c r="D28" s="7" t="s">
        <v>29</v>
      </c>
      <c r="E28" s="7"/>
      <c r="F28" s="7"/>
      <c r="G28" s="7"/>
      <c r="H28" s="7"/>
      <c r="I28" s="7"/>
      <c r="J28" s="7"/>
      <c r="K28" s="7"/>
      <c r="L28" s="7"/>
      <c r="M28" s="7">
        <v>2</v>
      </c>
      <c r="N28" s="7"/>
      <c r="O28" s="16">
        <f t="shared" si="0"/>
        <v>2</v>
      </c>
    </row>
    <row r="29" spans="1:15">
      <c r="A29" s="7">
        <v>28</v>
      </c>
      <c r="B29" s="7" t="s">
        <v>189</v>
      </c>
      <c r="C29" s="7" t="s">
        <v>158</v>
      </c>
      <c r="D29" s="7" t="s">
        <v>29</v>
      </c>
      <c r="E29" s="7"/>
      <c r="F29" s="7"/>
      <c r="G29" s="7"/>
      <c r="H29" s="7"/>
      <c r="I29" s="7"/>
      <c r="J29" s="7"/>
      <c r="K29" s="7"/>
      <c r="L29" s="7"/>
      <c r="M29" s="7">
        <v>2</v>
      </c>
      <c r="N29" s="7"/>
      <c r="O29" s="16">
        <f t="shared" si="0"/>
        <v>2</v>
      </c>
    </row>
    <row r="30" spans="1:15">
      <c r="A30" s="7">
        <v>29</v>
      </c>
      <c r="B30" s="7" t="s">
        <v>189</v>
      </c>
      <c r="C30" s="7" t="s">
        <v>162</v>
      </c>
      <c r="D30" s="7" t="s">
        <v>29</v>
      </c>
      <c r="E30" s="7"/>
      <c r="F30" s="7"/>
      <c r="G30" s="7"/>
      <c r="H30" s="7"/>
      <c r="I30" s="7"/>
      <c r="J30" s="7"/>
      <c r="K30" s="7"/>
      <c r="L30" s="7"/>
      <c r="M30" s="7">
        <v>2</v>
      </c>
      <c r="N30" s="7"/>
      <c r="O30" s="16">
        <f t="shared" si="0"/>
        <v>2</v>
      </c>
    </row>
    <row r="31" spans="1:15">
      <c r="A31" s="7">
        <v>30</v>
      </c>
      <c r="B31" s="7" t="s">
        <v>190</v>
      </c>
      <c r="C31" s="7" t="s">
        <v>158</v>
      </c>
      <c r="D31" s="7" t="s">
        <v>29</v>
      </c>
      <c r="E31" s="7"/>
      <c r="F31" s="7"/>
      <c r="G31" s="7"/>
      <c r="H31" s="7"/>
      <c r="I31" s="7"/>
      <c r="J31" s="7"/>
      <c r="K31" s="7"/>
      <c r="L31" s="7"/>
      <c r="M31" s="7">
        <v>2</v>
      </c>
      <c r="N31" s="7"/>
      <c r="O31" s="16">
        <f t="shared" si="0"/>
        <v>2</v>
      </c>
    </row>
    <row r="32" spans="1:15">
      <c r="A32" s="7">
        <v>31</v>
      </c>
      <c r="B32" s="7" t="s">
        <v>191</v>
      </c>
      <c r="C32" s="7" t="s">
        <v>162</v>
      </c>
      <c r="D32" s="7" t="s">
        <v>29</v>
      </c>
      <c r="E32" s="7"/>
      <c r="F32" s="7"/>
      <c r="G32" s="7"/>
      <c r="H32" s="7"/>
      <c r="I32" s="7"/>
      <c r="J32" s="7"/>
      <c r="K32" s="7"/>
      <c r="L32" s="7"/>
      <c r="M32" s="7">
        <v>2</v>
      </c>
      <c r="N32" s="7"/>
      <c r="O32" s="16">
        <f t="shared" si="0"/>
        <v>2</v>
      </c>
    </row>
    <row r="33" spans="1:15">
      <c r="A33" s="7">
        <v>32</v>
      </c>
      <c r="B33" s="7" t="s">
        <v>192</v>
      </c>
      <c r="C33" s="7" t="s">
        <v>162</v>
      </c>
      <c r="D33" s="7" t="s">
        <v>29</v>
      </c>
      <c r="E33" s="7"/>
      <c r="F33" s="7"/>
      <c r="G33" s="7"/>
      <c r="H33" s="7"/>
      <c r="I33" s="7"/>
      <c r="J33" s="7"/>
      <c r="K33" s="7"/>
      <c r="L33" s="7"/>
      <c r="M33" s="7">
        <v>2</v>
      </c>
      <c r="N33" s="7"/>
      <c r="O33" s="16">
        <f t="shared" si="0"/>
        <v>2</v>
      </c>
    </row>
    <row r="34" spans="1:15">
      <c r="A34" s="7">
        <v>33</v>
      </c>
      <c r="B34" s="7" t="s">
        <v>193</v>
      </c>
      <c r="C34" s="7" t="s">
        <v>159</v>
      </c>
      <c r="D34" s="7" t="s">
        <v>29</v>
      </c>
      <c r="E34" s="7"/>
      <c r="F34" s="7"/>
      <c r="G34" s="7"/>
      <c r="H34" s="7"/>
      <c r="I34" s="7"/>
      <c r="J34" s="7"/>
      <c r="K34" s="7"/>
      <c r="L34" s="7"/>
      <c r="M34" s="7">
        <v>4</v>
      </c>
      <c r="N34" s="7"/>
      <c r="O34" s="16">
        <f t="shared" ref="O34:O42" si="1">SUM(E34:N34)</f>
        <v>4</v>
      </c>
    </row>
    <row r="35" spans="1:15">
      <c r="A35" s="7">
        <v>34</v>
      </c>
      <c r="B35" s="7" t="s">
        <v>191</v>
      </c>
      <c r="C35" s="7" t="s">
        <v>159</v>
      </c>
      <c r="D35" s="7" t="s">
        <v>29</v>
      </c>
      <c r="E35" s="7"/>
      <c r="F35" s="7"/>
      <c r="G35" s="7"/>
      <c r="H35" s="7"/>
      <c r="I35" s="7"/>
      <c r="J35" s="7"/>
      <c r="K35" s="7"/>
      <c r="L35" s="7"/>
      <c r="M35" s="7">
        <v>4</v>
      </c>
      <c r="N35" s="7"/>
      <c r="O35" s="16">
        <f t="shared" si="1"/>
        <v>4</v>
      </c>
    </row>
    <row r="36" spans="1:15">
      <c r="A36" s="7">
        <v>35</v>
      </c>
      <c r="B36" s="7" t="s">
        <v>188</v>
      </c>
      <c r="C36" s="7" t="s">
        <v>159</v>
      </c>
      <c r="D36" s="7" t="s">
        <v>29</v>
      </c>
      <c r="E36" s="7"/>
      <c r="F36" s="7"/>
      <c r="G36" s="7"/>
      <c r="H36" s="7"/>
      <c r="I36" s="7"/>
      <c r="J36" s="7"/>
      <c r="K36" s="7"/>
      <c r="L36" s="7"/>
      <c r="M36" s="7">
        <v>2</v>
      </c>
      <c r="N36" s="7"/>
      <c r="O36" s="16">
        <f t="shared" si="1"/>
        <v>2</v>
      </c>
    </row>
    <row r="37" spans="1:15">
      <c r="A37" s="7">
        <v>36</v>
      </c>
      <c r="B37" s="7" t="s">
        <v>194</v>
      </c>
      <c r="C37" s="7"/>
      <c r="D37" s="7" t="s">
        <v>29</v>
      </c>
      <c r="E37" s="7"/>
      <c r="F37" s="7"/>
      <c r="G37" s="7"/>
      <c r="H37" s="7"/>
      <c r="I37" s="7"/>
      <c r="J37" s="7"/>
      <c r="K37" s="7"/>
      <c r="L37" s="7"/>
      <c r="M37" s="7">
        <v>4</v>
      </c>
      <c r="N37" s="7"/>
      <c r="O37" s="16">
        <f t="shared" si="1"/>
        <v>4</v>
      </c>
    </row>
    <row r="38" spans="1:15">
      <c r="A38" s="7">
        <v>37</v>
      </c>
      <c r="B38" s="7" t="s">
        <v>195</v>
      </c>
      <c r="C38" s="7"/>
      <c r="D38" s="7" t="s">
        <v>29</v>
      </c>
      <c r="E38" s="7"/>
      <c r="F38" s="7"/>
      <c r="G38" s="7"/>
      <c r="H38" s="7"/>
      <c r="I38" s="7"/>
      <c r="J38" s="7"/>
      <c r="K38" s="7"/>
      <c r="L38" s="7"/>
      <c r="M38" s="7">
        <v>1</v>
      </c>
      <c r="N38" s="7"/>
      <c r="O38" s="16">
        <f t="shared" si="1"/>
        <v>1</v>
      </c>
    </row>
    <row r="39" spans="1:15">
      <c r="A39" s="7">
        <v>38</v>
      </c>
      <c r="B39" s="7" t="s">
        <v>196</v>
      </c>
      <c r="C39" s="7" t="s">
        <v>159</v>
      </c>
      <c r="D39" s="7" t="s">
        <v>29</v>
      </c>
      <c r="E39" s="7"/>
      <c r="F39" s="7"/>
      <c r="G39" s="7"/>
      <c r="H39" s="7"/>
      <c r="I39" s="7"/>
      <c r="J39" s="7"/>
      <c r="K39" s="7"/>
      <c r="L39" s="7"/>
      <c r="M39" s="7">
        <v>1</v>
      </c>
      <c r="N39" s="7"/>
      <c r="O39" s="16">
        <f t="shared" si="1"/>
        <v>1</v>
      </c>
    </row>
    <row r="40" spans="1:15">
      <c r="A40" s="7">
        <v>39</v>
      </c>
      <c r="B40" s="7" t="s">
        <v>197</v>
      </c>
      <c r="C40" s="7" t="s">
        <v>159</v>
      </c>
      <c r="D40" s="7" t="s">
        <v>29</v>
      </c>
      <c r="E40" s="7"/>
      <c r="F40" s="7"/>
      <c r="G40" s="7"/>
      <c r="H40" s="7"/>
      <c r="I40" s="7"/>
      <c r="J40" s="7"/>
      <c r="K40" s="7"/>
      <c r="L40" s="7"/>
      <c r="M40" s="7">
        <v>1</v>
      </c>
      <c r="N40" s="7"/>
      <c r="O40" s="16">
        <f t="shared" si="1"/>
        <v>1</v>
      </c>
    </row>
    <row r="41" spans="1:15">
      <c r="A41" s="7">
        <v>40</v>
      </c>
      <c r="B41" s="7" t="s">
        <v>198</v>
      </c>
      <c r="C41" s="7" t="s">
        <v>161</v>
      </c>
      <c r="D41" s="7" t="s">
        <v>29</v>
      </c>
      <c r="E41" s="7"/>
      <c r="F41" s="7"/>
      <c r="G41" s="7"/>
      <c r="H41" s="7"/>
      <c r="I41" s="7"/>
      <c r="J41" s="7"/>
      <c r="K41" s="7"/>
      <c r="L41" s="7"/>
      <c r="M41" s="7">
        <v>1</v>
      </c>
      <c r="N41" s="7"/>
      <c r="O41" s="16">
        <f t="shared" si="1"/>
        <v>1</v>
      </c>
    </row>
    <row r="42" spans="1:15">
      <c r="A42" s="7">
        <v>41</v>
      </c>
      <c r="B42" s="7" t="s">
        <v>199</v>
      </c>
      <c r="C42" s="7" t="s">
        <v>163</v>
      </c>
      <c r="D42" s="7" t="s">
        <v>29</v>
      </c>
      <c r="E42" s="7"/>
      <c r="F42" s="7"/>
      <c r="G42" s="7"/>
      <c r="H42" s="7"/>
      <c r="I42" s="7"/>
      <c r="J42" s="7"/>
      <c r="K42" s="7"/>
      <c r="L42" s="7"/>
      <c r="M42" s="7">
        <v>1</v>
      </c>
      <c r="N42" s="7"/>
      <c r="O42" s="16">
        <f t="shared" si="1"/>
        <v>1</v>
      </c>
    </row>
  </sheetData>
  <pageMargins left="0.75" right="0.75" top="1" bottom="1" header="0.5" footer="0.5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workbookViewId="0">
      <selection activeCell="K32" sqref="K32"/>
    </sheetView>
  </sheetViews>
  <sheetFormatPr defaultColWidth="9.13888888888889" defaultRowHeight="14.4" outlineLevelCol="6"/>
  <cols>
    <col min="1" max="1" width="9.13888888888889" style="14"/>
    <col min="2" max="2" width="26.1388888888889" style="14" customWidth="1"/>
    <col min="3" max="3" width="26.5740740740741" style="14" customWidth="1"/>
    <col min="4" max="4" width="9.13888888888889" style="14"/>
    <col min="5" max="5" width="13.712962962963" style="14" customWidth="1"/>
    <col min="6" max="6" width="23.4259259259259" style="14" customWidth="1"/>
  </cols>
  <sheetData>
    <row r="1" spans="1:6">
      <c r="A1" s="7" t="s">
        <v>4</v>
      </c>
      <c r="B1" s="7" t="s">
        <v>6</v>
      </c>
      <c r="C1" s="7" t="s">
        <v>467</v>
      </c>
      <c r="D1" s="7" t="s">
        <v>8</v>
      </c>
      <c r="E1" s="7" t="s">
        <v>481</v>
      </c>
      <c r="F1" s="7" t="s">
        <v>448</v>
      </c>
    </row>
    <row r="2" spans="1:7">
      <c r="A2" s="7">
        <v>1</v>
      </c>
      <c r="B2" s="10" t="s">
        <v>160</v>
      </c>
      <c r="C2" s="7" t="s">
        <v>162</v>
      </c>
      <c r="D2" s="7"/>
      <c r="E2" s="7"/>
      <c r="F2" s="7">
        <v>25</v>
      </c>
      <c r="G2">
        <f>SUM(E2:F2)</f>
        <v>25</v>
      </c>
    </row>
    <row r="3" spans="1:7">
      <c r="A3" s="7">
        <v>2</v>
      </c>
      <c r="B3" s="10" t="s">
        <v>160</v>
      </c>
      <c r="C3" s="10" t="s">
        <v>159</v>
      </c>
      <c r="D3" s="10" t="s">
        <v>17</v>
      </c>
      <c r="E3" s="9">
        <v>12.6</v>
      </c>
      <c r="F3" s="7">
        <v>29.092</v>
      </c>
      <c r="G3">
        <f t="shared" ref="G3:G42" si="0">SUM(E3:F3)</f>
        <v>41.692</v>
      </c>
    </row>
    <row r="4" spans="1:7">
      <c r="A4" s="7">
        <v>3</v>
      </c>
      <c r="B4" s="10" t="s">
        <v>160</v>
      </c>
      <c r="C4" s="10" t="s">
        <v>201</v>
      </c>
      <c r="D4" s="10" t="s">
        <v>17</v>
      </c>
      <c r="E4" s="9">
        <v>3.5</v>
      </c>
      <c r="F4" s="7"/>
      <c r="G4">
        <f t="shared" si="0"/>
        <v>3.5</v>
      </c>
    </row>
    <row r="5" spans="1:7">
      <c r="A5" s="7">
        <v>4</v>
      </c>
      <c r="B5" s="10" t="s">
        <v>160</v>
      </c>
      <c r="C5" s="10" t="s">
        <v>111</v>
      </c>
      <c r="D5" s="10" t="s">
        <v>17</v>
      </c>
      <c r="E5" s="9">
        <v>7</v>
      </c>
      <c r="F5" s="7"/>
      <c r="G5">
        <f t="shared" si="0"/>
        <v>7</v>
      </c>
    </row>
    <row r="6" spans="1:7">
      <c r="A6" s="7">
        <v>5</v>
      </c>
      <c r="B6" s="10" t="s">
        <v>160</v>
      </c>
      <c r="C6" s="10" t="s">
        <v>202</v>
      </c>
      <c r="D6" s="10" t="s">
        <v>17</v>
      </c>
      <c r="E6" s="9">
        <v>8.352</v>
      </c>
      <c r="F6" s="7"/>
      <c r="G6">
        <f t="shared" si="0"/>
        <v>8.352</v>
      </c>
    </row>
    <row r="7" spans="1:7">
      <c r="A7" s="7">
        <v>6</v>
      </c>
      <c r="B7" s="10" t="s">
        <v>160</v>
      </c>
      <c r="C7" s="10" t="s">
        <v>161</v>
      </c>
      <c r="D7" s="10" t="s">
        <v>17</v>
      </c>
      <c r="E7" s="9">
        <v>10.575</v>
      </c>
      <c r="F7" s="7"/>
      <c r="G7">
        <f t="shared" si="0"/>
        <v>10.575</v>
      </c>
    </row>
    <row r="8" spans="1:7">
      <c r="A8" s="7">
        <v>7</v>
      </c>
      <c r="B8" s="10" t="s">
        <v>160</v>
      </c>
      <c r="C8" s="10" t="s">
        <v>163</v>
      </c>
      <c r="D8" s="10" t="s">
        <v>17</v>
      </c>
      <c r="E8" s="9">
        <v>280.308</v>
      </c>
      <c r="F8" s="7">
        <v>7.84</v>
      </c>
      <c r="G8">
        <f t="shared" si="0"/>
        <v>288.148</v>
      </c>
    </row>
    <row r="9" spans="1:7">
      <c r="A9" s="7">
        <v>8</v>
      </c>
      <c r="B9" s="10" t="s">
        <v>160</v>
      </c>
      <c r="C9" s="10" t="s">
        <v>203</v>
      </c>
      <c r="D9" s="10" t="s">
        <v>17</v>
      </c>
      <c r="E9" s="9">
        <v>64.5</v>
      </c>
      <c r="F9" s="7"/>
      <c r="G9">
        <f t="shared" si="0"/>
        <v>64.5</v>
      </c>
    </row>
    <row r="10" spans="1:7">
      <c r="A10" s="7">
        <v>9</v>
      </c>
      <c r="B10" s="10" t="s">
        <v>160</v>
      </c>
      <c r="C10" s="10" t="s">
        <v>204</v>
      </c>
      <c r="D10" s="10" t="s">
        <v>17</v>
      </c>
      <c r="E10" s="9">
        <v>82.99</v>
      </c>
      <c r="F10" s="7"/>
      <c r="G10">
        <f t="shared" si="0"/>
        <v>82.99</v>
      </c>
    </row>
    <row r="11" spans="1:7">
      <c r="A11" s="7">
        <v>10</v>
      </c>
      <c r="B11" s="10" t="s">
        <v>160</v>
      </c>
      <c r="C11" s="10" t="s">
        <v>205</v>
      </c>
      <c r="D11" s="10" t="s">
        <v>17</v>
      </c>
      <c r="E11" s="9">
        <v>186.726</v>
      </c>
      <c r="F11" s="7"/>
      <c r="G11">
        <f t="shared" si="0"/>
        <v>186.726</v>
      </c>
    </row>
    <row r="12" spans="1:7">
      <c r="A12" s="7">
        <v>11</v>
      </c>
      <c r="B12" s="7" t="s">
        <v>164</v>
      </c>
      <c r="C12" s="7"/>
      <c r="D12" s="7" t="s">
        <v>165</v>
      </c>
      <c r="E12" s="7">
        <v>378</v>
      </c>
      <c r="F12" s="7">
        <v>128.9</v>
      </c>
      <c r="G12">
        <f t="shared" si="0"/>
        <v>506.9</v>
      </c>
    </row>
    <row r="13" spans="1:7">
      <c r="A13" s="7">
        <v>12</v>
      </c>
      <c r="B13" s="11" t="s">
        <v>166</v>
      </c>
      <c r="C13" s="12" t="s">
        <v>206</v>
      </c>
      <c r="D13" s="7" t="s">
        <v>168</v>
      </c>
      <c r="E13" s="7">
        <v>125.57</v>
      </c>
      <c r="F13" s="7">
        <f>17.5*0.03</f>
        <v>0.525</v>
      </c>
      <c r="G13">
        <f t="shared" si="0"/>
        <v>126.095</v>
      </c>
    </row>
    <row r="14" spans="1:7">
      <c r="A14" s="7">
        <v>13</v>
      </c>
      <c r="B14" s="11" t="s">
        <v>166</v>
      </c>
      <c r="C14" s="11" t="s">
        <v>169</v>
      </c>
      <c r="D14" s="7" t="s">
        <v>170</v>
      </c>
      <c r="E14" s="7">
        <v>1418.76</v>
      </c>
      <c r="F14" s="7">
        <v>17.5</v>
      </c>
      <c r="G14">
        <f t="shared" si="0"/>
        <v>1436.26</v>
      </c>
    </row>
    <row r="15" ht="24" spans="1:7">
      <c r="A15" s="7">
        <v>14</v>
      </c>
      <c r="B15" s="8" t="s">
        <v>207</v>
      </c>
      <c r="C15" s="7"/>
      <c r="D15" s="7" t="s">
        <v>29</v>
      </c>
      <c r="E15" s="7">
        <v>163</v>
      </c>
      <c r="F15" s="7"/>
      <c r="G15">
        <f t="shared" si="0"/>
        <v>163</v>
      </c>
    </row>
    <row r="16" spans="1:7">
      <c r="A16" s="7">
        <v>15</v>
      </c>
      <c r="B16" s="8" t="s">
        <v>208</v>
      </c>
      <c r="C16" s="7"/>
      <c r="D16" s="7" t="s">
        <v>29</v>
      </c>
      <c r="E16" s="7">
        <v>200</v>
      </c>
      <c r="F16" s="7"/>
      <c r="G16">
        <f t="shared" si="0"/>
        <v>200</v>
      </c>
    </row>
    <row r="17" spans="1:7">
      <c r="A17" s="7">
        <v>16</v>
      </c>
      <c r="B17" s="7" t="s">
        <v>209</v>
      </c>
      <c r="C17" s="7"/>
      <c r="D17" s="7" t="s">
        <v>29</v>
      </c>
      <c r="E17" s="7">
        <f>227+428</f>
        <v>655</v>
      </c>
      <c r="F17" s="7"/>
      <c r="G17">
        <f t="shared" si="0"/>
        <v>655</v>
      </c>
    </row>
    <row r="18" spans="1:7">
      <c r="A18" s="7">
        <v>17</v>
      </c>
      <c r="B18" s="7" t="s">
        <v>210</v>
      </c>
      <c r="C18" s="10" t="s">
        <v>159</v>
      </c>
      <c r="D18" s="7" t="s">
        <v>29</v>
      </c>
      <c r="E18" s="7">
        <v>3</v>
      </c>
      <c r="F18" s="7"/>
      <c r="G18">
        <f t="shared" si="0"/>
        <v>3</v>
      </c>
    </row>
    <row r="19" spans="1:7">
      <c r="A19" s="7">
        <v>18</v>
      </c>
      <c r="B19" s="7" t="s">
        <v>211</v>
      </c>
      <c r="C19" s="10" t="s">
        <v>159</v>
      </c>
      <c r="D19" s="7" t="s">
        <v>29</v>
      </c>
      <c r="E19" s="7">
        <v>3</v>
      </c>
      <c r="F19" s="7"/>
      <c r="G19">
        <f t="shared" si="0"/>
        <v>3</v>
      </c>
    </row>
    <row r="20" spans="1:7">
      <c r="A20" s="7">
        <v>19</v>
      </c>
      <c r="B20" s="7" t="s">
        <v>212</v>
      </c>
      <c r="C20" s="10" t="s">
        <v>159</v>
      </c>
      <c r="D20" s="7" t="s">
        <v>29</v>
      </c>
      <c r="E20" s="7">
        <v>1</v>
      </c>
      <c r="F20" s="7"/>
      <c r="G20">
        <f t="shared" si="0"/>
        <v>1</v>
      </c>
    </row>
    <row r="21" spans="1:7">
      <c r="A21" s="7">
        <v>20</v>
      </c>
      <c r="B21" s="7" t="s">
        <v>193</v>
      </c>
      <c r="C21" s="10" t="s">
        <v>163</v>
      </c>
      <c r="D21" s="7" t="s">
        <v>29</v>
      </c>
      <c r="E21" s="7">
        <v>3</v>
      </c>
      <c r="F21" s="7"/>
      <c r="G21">
        <f t="shared" si="0"/>
        <v>3</v>
      </c>
    </row>
    <row r="22" ht="24" spans="1:7">
      <c r="A22" s="7">
        <v>21</v>
      </c>
      <c r="B22" s="7" t="s">
        <v>184</v>
      </c>
      <c r="C22" s="8" t="s">
        <v>213</v>
      </c>
      <c r="D22" s="7" t="s">
        <v>55</v>
      </c>
      <c r="E22" s="15"/>
      <c r="F22" s="7">
        <v>2</v>
      </c>
      <c r="G22">
        <f t="shared" si="0"/>
        <v>2</v>
      </c>
    </row>
    <row r="23" ht="60" spans="1:7">
      <c r="A23" s="7">
        <v>22</v>
      </c>
      <c r="B23" s="7" t="s">
        <v>186</v>
      </c>
      <c r="C23" s="8" t="s">
        <v>214</v>
      </c>
      <c r="D23" s="7" t="s">
        <v>55</v>
      </c>
      <c r="E23" s="15"/>
      <c r="F23" s="7">
        <v>1</v>
      </c>
      <c r="G23">
        <f t="shared" si="0"/>
        <v>1</v>
      </c>
    </row>
    <row r="24" spans="1:7">
      <c r="A24" s="7">
        <v>23</v>
      </c>
      <c r="B24" s="7" t="s">
        <v>174</v>
      </c>
      <c r="C24" s="7" t="s">
        <v>158</v>
      </c>
      <c r="D24" s="7" t="s">
        <v>29</v>
      </c>
      <c r="E24" s="15"/>
      <c r="F24" s="7">
        <v>6</v>
      </c>
      <c r="G24">
        <f t="shared" si="0"/>
        <v>6</v>
      </c>
    </row>
    <row r="25" spans="1:7">
      <c r="A25" s="7">
        <v>24</v>
      </c>
      <c r="B25" s="7" t="s">
        <v>174</v>
      </c>
      <c r="C25" s="7" t="s">
        <v>159</v>
      </c>
      <c r="D25" s="7" t="s">
        <v>29</v>
      </c>
      <c r="E25" s="15"/>
      <c r="F25" s="7">
        <v>3</v>
      </c>
      <c r="G25">
        <f t="shared" si="0"/>
        <v>3</v>
      </c>
    </row>
    <row r="26" spans="1:7">
      <c r="A26" s="7">
        <v>25</v>
      </c>
      <c r="B26" s="7" t="s">
        <v>188</v>
      </c>
      <c r="C26" s="7" t="s">
        <v>158</v>
      </c>
      <c r="D26" s="7" t="s">
        <v>29</v>
      </c>
      <c r="E26" s="15"/>
      <c r="F26" s="7">
        <v>2</v>
      </c>
      <c r="G26">
        <f t="shared" si="0"/>
        <v>2</v>
      </c>
    </row>
    <row r="27" spans="1:7">
      <c r="A27" s="7">
        <v>26</v>
      </c>
      <c r="B27" s="7" t="s">
        <v>189</v>
      </c>
      <c r="C27" s="7" t="s">
        <v>158</v>
      </c>
      <c r="D27" s="7" t="s">
        <v>29</v>
      </c>
      <c r="E27" s="15"/>
      <c r="F27" s="7">
        <v>2</v>
      </c>
      <c r="G27">
        <f t="shared" si="0"/>
        <v>2</v>
      </c>
    </row>
    <row r="28" spans="1:7">
      <c r="A28" s="7">
        <v>27</v>
      </c>
      <c r="B28" s="7" t="s">
        <v>189</v>
      </c>
      <c r="C28" s="7" t="s">
        <v>162</v>
      </c>
      <c r="D28" s="7" t="s">
        <v>29</v>
      </c>
      <c r="E28" s="15"/>
      <c r="F28" s="7">
        <v>2</v>
      </c>
      <c r="G28">
        <f t="shared" si="0"/>
        <v>2</v>
      </c>
    </row>
    <row r="29" spans="1:7">
      <c r="A29" s="7">
        <v>28</v>
      </c>
      <c r="B29" s="7" t="s">
        <v>190</v>
      </c>
      <c r="C29" s="7" t="s">
        <v>158</v>
      </c>
      <c r="D29" s="7" t="s">
        <v>29</v>
      </c>
      <c r="E29" s="15"/>
      <c r="F29" s="7">
        <v>2</v>
      </c>
      <c r="G29">
        <f t="shared" si="0"/>
        <v>2</v>
      </c>
    </row>
    <row r="30" spans="1:7">
      <c r="A30" s="7">
        <v>29</v>
      </c>
      <c r="B30" s="7" t="s">
        <v>191</v>
      </c>
      <c r="C30" s="7" t="s">
        <v>162</v>
      </c>
      <c r="D30" s="7" t="s">
        <v>29</v>
      </c>
      <c r="E30" s="15"/>
      <c r="F30" s="7">
        <v>2</v>
      </c>
      <c r="G30">
        <f t="shared" si="0"/>
        <v>2</v>
      </c>
    </row>
    <row r="31" spans="1:7">
      <c r="A31" s="7">
        <v>30</v>
      </c>
      <c r="B31" s="7" t="s">
        <v>215</v>
      </c>
      <c r="C31" s="7" t="s">
        <v>162</v>
      </c>
      <c r="D31" s="7" t="s">
        <v>29</v>
      </c>
      <c r="E31" s="15"/>
      <c r="F31" s="7">
        <v>2</v>
      </c>
      <c r="G31">
        <f t="shared" si="0"/>
        <v>2</v>
      </c>
    </row>
    <row r="32" spans="1:7">
      <c r="A32" s="7">
        <v>31</v>
      </c>
      <c r="B32" s="7" t="s">
        <v>215</v>
      </c>
      <c r="C32" s="7" t="s">
        <v>158</v>
      </c>
      <c r="D32" s="7" t="s">
        <v>29</v>
      </c>
      <c r="E32" s="15"/>
      <c r="F32" s="7">
        <v>1</v>
      </c>
      <c r="G32">
        <f t="shared" si="0"/>
        <v>1</v>
      </c>
    </row>
    <row r="33" spans="1:7">
      <c r="A33" s="7">
        <v>32</v>
      </c>
      <c r="B33" s="7" t="s">
        <v>192</v>
      </c>
      <c r="C33" s="7" t="s">
        <v>162</v>
      </c>
      <c r="D33" s="7" t="s">
        <v>29</v>
      </c>
      <c r="E33" s="15"/>
      <c r="F33" s="7">
        <v>2</v>
      </c>
      <c r="G33">
        <f t="shared" si="0"/>
        <v>2</v>
      </c>
    </row>
    <row r="34" spans="1:7">
      <c r="A34" s="7">
        <v>33</v>
      </c>
      <c r="B34" s="7" t="s">
        <v>193</v>
      </c>
      <c r="C34" s="7" t="s">
        <v>159</v>
      </c>
      <c r="D34" s="7" t="s">
        <v>29</v>
      </c>
      <c r="E34" s="15"/>
      <c r="F34" s="7">
        <v>4</v>
      </c>
      <c r="G34">
        <f t="shared" si="0"/>
        <v>4</v>
      </c>
    </row>
    <row r="35" spans="1:7">
      <c r="A35" s="7">
        <v>34</v>
      </c>
      <c r="B35" s="7" t="s">
        <v>191</v>
      </c>
      <c r="C35" s="7" t="s">
        <v>159</v>
      </c>
      <c r="D35" s="7" t="s">
        <v>29</v>
      </c>
      <c r="E35" s="15"/>
      <c r="F35" s="7">
        <v>4</v>
      </c>
      <c r="G35">
        <f t="shared" si="0"/>
        <v>4</v>
      </c>
    </row>
    <row r="36" spans="1:7">
      <c r="A36" s="7">
        <v>35</v>
      </c>
      <c r="B36" s="7" t="s">
        <v>188</v>
      </c>
      <c r="C36" s="7" t="s">
        <v>159</v>
      </c>
      <c r="D36" s="7" t="s">
        <v>29</v>
      </c>
      <c r="E36" s="15"/>
      <c r="F36" s="7">
        <v>2</v>
      </c>
      <c r="G36">
        <f t="shared" si="0"/>
        <v>2</v>
      </c>
    </row>
    <row r="37" spans="1:7">
      <c r="A37" s="7">
        <v>36</v>
      </c>
      <c r="B37" s="7" t="s">
        <v>194</v>
      </c>
      <c r="C37" s="7"/>
      <c r="D37" s="7" t="s">
        <v>29</v>
      </c>
      <c r="E37" s="15"/>
      <c r="F37" s="7">
        <v>4</v>
      </c>
      <c r="G37">
        <f t="shared" si="0"/>
        <v>4</v>
      </c>
    </row>
    <row r="38" spans="1:7">
      <c r="A38" s="7">
        <v>37</v>
      </c>
      <c r="B38" s="7" t="s">
        <v>195</v>
      </c>
      <c r="C38" s="7"/>
      <c r="D38" s="7" t="s">
        <v>29</v>
      </c>
      <c r="E38" s="15"/>
      <c r="F38" s="7">
        <v>1</v>
      </c>
      <c r="G38">
        <f t="shared" si="0"/>
        <v>1</v>
      </c>
    </row>
    <row r="39" spans="1:7">
      <c r="A39" s="7">
        <v>38</v>
      </c>
      <c r="B39" s="7" t="s">
        <v>196</v>
      </c>
      <c r="C39" s="7" t="s">
        <v>159</v>
      </c>
      <c r="D39" s="7" t="s">
        <v>29</v>
      </c>
      <c r="E39" s="15"/>
      <c r="F39" s="7">
        <v>1</v>
      </c>
      <c r="G39">
        <f t="shared" si="0"/>
        <v>1</v>
      </c>
    </row>
    <row r="40" spans="1:7">
      <c r="A40" s="7">
        <v>39</v>
      </c>
      <c r="B40" s="7" t="s">
        <v>197</v>
      </c>
      <c r="C40" s="7" t="s">
        <v>159</v>
      </c>
      <c r="D40" s="7" t="s">
        <v>29</v>
      </c>
      <c r="E40" s="15"/>
      <c r="F40" s="7">
        <v>1</v>
      </c>
      <c r="G40">
        <f t="shared" si="0"/>
        <v>1</v>
      </c>
    </row>
    <row r="41" spans="1:7">
      <c r="A41" s="7">
        <v>40</v>
      </c>
      <c r="B41" s="7" t="s">
        <v>199</v>
      </c>
      <c r="C41" s="7" t="s">
        <v>163</v>
      </c>
      <c r="D41" s="7" t="s">
        <v>29</v>
      </c>
      <c r="E41" s="15"/>
      <c r="F41" s="7">
        <v>1</v>
      </c>
      <c r="G41">
        <f t="shared" si="0"/>
        <v>1</v>
      </c>
    </row>
    <row r="42" spans="1:7">
      <c r="A42" s="7">
        <v>41</v>
      </c>
      <c r="B42" s="7" t="s">
        <v>216</v>
      </c>
      <c r="C42" s="7" t="s">
        <v>158</v>
      </c>
      <c r="D42" s="7" t="s">
        <v>29</v>
      </c>
      <c r="E42" s="15"/>
      <c r="F42" s="7">
        <v>1</v>
      </c>
      <c r="G42">
        <f t="shared" si="0"/>
        <v>1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O203"/>
  <sheetViews>
    <sheetView zoomScale="70" zoomScaleNormal="70" workbookViewId="0">
      <pane ySplit="1" topLeftCell="A2" activePane="bottomLeft" state="frozen"/>
      <selection/>
      <selection pane="bottomLeft" activeCell="B142" sqref="B142"/>
    </sheetView>
  </sheetViews>
  <sheetFormatPr defaultColWidth="9" defaultRowHeight="14.4"/>
  <cols>
    <col min="1" max="1" width="9" style="5"/>
    <col min="2" max="2" width="29.1388888888889" style="6" customWidth="1"/>
    <col min="3" max="3" width="24" style="6" customWidth="1"/>
    <col min="4" max="4" width="7.86111111111111" style="5" customWidth="1"/>
    <col min="5" max="8" width="14.287037037037" style="5" customWidth="1"/>
    <col min="9" max="9" width="13.5740740740741" style="5" customWidth="1"/>
    <col min="10" max="10" width="14.5740740740741" style="5" customWidth="1"/>
    <col min="11" max="11" width="15.287037037037" style="5" customWidth="1"/>
    <col min="12" max="12" width="9" style="5"/>
    <col min="13" max="13" width="12.287037037037" style="5" customWidth="1"/>
    <col min="14" max="14" width="11.712962962963" style="5" customWidth="1"/>
    <col min="15" max="15" width="9.57407407407407"/>
  </cols>
  <sheetData>
    <row r="1" ht="14.25" customHeight="1" spans="1:14">
      <c r="A1" s="7" t="s">
        <v>4</v>
      </c>
      <c r="B1" s="7" t="s">
        <v>6</v>
      </c>
      <c r="C1" s="8" t="s">
        <v>467</v>
      </c>
      <c r="D1" s="7" t="s">
        <v>8</v>
      </c>
      <c r="E1" s="7" t="s">
        <v>468</v>
      </c>
      <c r="F1" s="7" t="s">
        <v>469</v>
      </c>
      <c r="G1" s="7" t="s">
        <v>470</v>
      </c>
      <c r="H1" s="7" t="s">
        <v>472</v>
      </c>
      <c r="I1" s="7" t="s">
        <v>473</v>
      </c>
      <c r="J1" s="7" t="s">
        <v>479</v>
      </c>
      <c r="K1" s="7" t="s">
        <v>480</v>
      </c>
      <c r="L1" s="7" t="s">
        <v>481</v>
      </c>
      <c r="M1" s="7" t="s">
        <v>482</v>
      </c>
      <c r="N1" s="7" t="s">
        <v>454</v>
      </c>
    </row>
    <row r="2" ht="14.25" customHeight="1" spans="1:15">
      <c r="A2" s="7">
        <v>1</v>
      </c>
      <c r="B2" s="7" t="s">
        <v>218</v>
      </c>
      <c r="C2" s="8" t="s">
        <v>219</v>
      </c>
      <c r="D2" s="7" t="s">
        <v>220</v>
      </c>
      <c r="E2" s="7"/>
      <c r="F2" s="7"/>
      <c r="G2" s="7"/>
      <c r="H2" s="7"/>
      <c r="I2" s="7">
        <v>13.038</v>
      </c>
      <c r="J2" s="7"/>
      <c r="K2" s="7"/>
      <c r="L2" s="7"/>
      <c r="M2" s="7"/>
      <c r="N2" s="7"/>
      <c r="O2">
        <f>SUM(E2:N2)</f>
        <v>13.038</v>
      </c>
    </row>
    <row r="3" ht="14.25" customHeight="1" spans="1:15">
      <c r="A3" s="7">
        <v>2</v>
      </c>
      <c r="B3" s="7" t="s">
        <v>218</v>
      </c>
      <c r="C3" s="8" t="s">
        <v>221</v>
      </c>
      <c r="D3" s="7" t="s">
        <v>220</v>
      </c>
      <c r="E3" s="7"/>
      <c r="F3" s="7"/>
      <c r="G3" s="7"/>
      <c r="H3" s="7"/>
      <c r="I3" s="7">
        <v>53.47</v>
      </c>
      <c r="J3" s="7"/>
      <c r="K3" s="7">
        <v>5.469</v>
      </c>
      <c r="L3" s="7">
        <v>32.113</v>
      </c>
      <c r="M3" s="7"/>
      <c r="N3" s="7"/>
      <c r="O3">
        <f t="shared" ref="O3:O34" si="0">SUM(E3:N3)</f>
        <v>91.052</v>
      </c>
    </row>
    <row r="4" ht="14.25" customHeight="1" spans="1:15">
      <c r="A4" s="7">
        <v>3</v>
      </c>
      <c r="B4" s="7" t="s">
        <v>218</v>
      </c>
      <c r="C4" s="8" t="s">
        <v>222</v>
      </c>
      <c r="D4" s="7" t="s">
        <v>220</v>
      </c>
      <c r="E4" s="7"/>
      <c r="F4" s="7"/>
      <c r="G4" s="7"/>
      <c r="H4" s="7"/>
      <c r="I4" s="7">
        <v>619.052</v>
      </c>
      <c r="J4" s="7"/>
      <c r="K4" s="7"/>
      <c r="L4" s="7"/>
      <c r="M4" s="7"/>
      <c r="N4" s="7"/>
      <c r="O4">
        <f t="shared" si="0"/>
        <v>619.052</v>
      </c>
    </row>
    <row r="5" ht="14.25" customHeight="1" spans="1:15">
      <c r="A5" s="7">
        <v>4</v>
      </c>
      <c r="B5" s="7" t="s">
        <v>218</v>
      </c>
      <c r="C5" s="8" t="s">
        <v>223</v>
      </c>
      <c r="D5" s="7" t="s">
        <v>220</v>
      </c>
      <c r="E5" s="7"/>
      <c r="F5" s="7"/>
      <c r="G5" s="7"/>
      <c r="H5" s="7">
        <v>78.123</v>
      </c>
      <c r="I5" s="7"/>
      <c r="J5" s="7"/>
      <c r="K5" s="7"/>
      <c r="L5" s="7"/>
      <c r="M5" s="7"/>
      <c r="N5" s="7"/>
      <c r="O5">
        <f t="shared" si="0"/>
        <v>78.123</v>
      </c>
    </row>
    <row r="6" ht="14.25" customHeight="1" spans="1:15">
      <c r="A6" s="7">
        <v>5</v>
      </c>
      <c r="B6" s="7" t="s">
        <v>218</v>
      </c>
      <c r="C6" s="8" t="s">
        <v>224</v>
      </c>
      <c r="D6" s="7" t="s">
        <v>220</v>
      </c>
      <c r="E6" s="7"/>
      <c r="F6" s="7"/>
      <c r="G6" s="7"/>
      <c r="H6" s="7"/>
      <c r="I6" s="7">
        <v>1000.821</v>
      </c>
      <c r="J6" s="7"/>
      <c r="K6" s="7">
        <v>137.062</v>
      </c>
      <c r="L6" s="7"/>
      <c r="M6" s="7"/>
      <c r="N6" s="7"/>
      <c r="O6">
        <f t="shared" si="0"/>
        <v>1137.883</v>
      </c>
    </row>
    <row r="7" ht="14.25" customHeight="1" spans="1:15">
      <c r="A7" s="7">
        <v>6</v>
      </c>
      <c r="B7" s="7" t="s">
        <v>218</v>
      </c>
      <c r="C7" s="8" t="s">
        <v>225</v>
      </c>
      <c r="D7" s="7" t="s">
        <v>220</v>
      </c>
      <c r="E7" s="7"/>
      <c r="F7" s="7"/>
      <c r="G7" s="7"/>
      <c r="H7" s="7">
        <v>32.548</v>
      </c>
      <c r="I7" s="7">
        <v>234.009</v>
      </c>
      <c r="J7" s="7"/>
      <c r="K7" s="7"/>
      <c r="L7" s="7"/>
      <c r="M7" s="7"/>
      <c r="N7" s="7"/>
      <c r="O7">
        <f t="shared" si="0"/>
        <v>266.557</v>
      </c>
    </row>
    <row r="8" ht="14.25" customHeight="1" spans="1:15">
      <c r="A8" s="7">
        <v>7</v>
      </c>
      <c r="B8" s="7" t="s">
        <v>218</v>
      </c>
      <c r="C8" s="8" t="s">
        <v>226</v>
      </c>
      <c r="D8" s="7" t="s">
        <v>220</v>
      </c>
      <c r="E8" s="7"/>
      <c r="F8" s="7"/>
      <c r="G8" s="7">
        <v>1464.72</v>
      </c>
      <c r="H8" s="7"/>
      <c r="I8" s="7"/>
      <c r="J8" s="7"/>
      <c r="K8" s="7"/>
      <c r="L8" s="7"/>
      <c r="M8" s="7"/>
      <c r="N8" s="7"/>
      <c r="O8">
        <f t="shared" si="0"/>
        <v>1464.72</v>
      </c>
    </row>
    <row r="9" ht="14.25" customHeight="1" spans="1:15">
      <c r="A9" s="7">
        <v>8</v>
      </c>
      <c r="B9" s="7" t="s">
        <v>218</v>
      </c>
      <c r="C9" s="8" t="s">
        <v>227</v>
      </c>
      <c r="D9" s="7" t="s">
        <v>220</v>
      </c>
      <c r="E9" s="7"/>
      <c r="F9" s="7"/>
      <c r="G9" s="7"/>
      <c r="H9" s="7"/>
      <c r="I9" s="7">
        <v>535.337</v>
      </c>
      <c r="J9" s="7"/>
      <c r="K9" s="7"/>
      <c r="L9" s="7"/>
      <c r="M9" s="7"/>
      <c r="N9" s="7"/>
      <c r="O9">
        <f t="shared" si="0"/>
        <v>535.337</v>
      </c>
    </row>
    <row r="10" ht="14.25" customHeight="1" spans="1:15">
      <c r="A10" s="7">
        <v>9</v>
      </c>
      <c r="B10" s="7" t="s">
        <v>218</v>
      </c>
      <c r="C10" s="8" t="s">
        <v>228</v>
      </c>
      <c r="D10" s="7" t="s">
        <v>220</v>
      </c>
      <c r="E10" s="7"/>
      <c r="F10" s="7"/>
      <c r="G10" s="7"/>
      <c r="H10" s="7"/>
      <c r="I10" s="7">
        <v>41.307</v>
      </c>
      <c r="J10" s="7"/>
      <c r="K10" s="7"/>
      <c r="L10" s="7"/>
      <c r="M10" s="7"/>
      <c r="N10" s="7">
        <v>8.664</v>
      </c>
      <c r="O10">
        <f t="shared" si="0"/>
        <v>49.971</v>
      </c>
    </row>
    <row r="11" ht="14.25" customHeight="1" spans="1:15">
      <c r="A11" s="7">
        <v>10</v>
      </c>
      <c r="B11" s="7" t="s">
        <v>218</v>
      </c>
      <c r="C11" s="8" t="s">
        <v>229</v>
      </c>
      <c r="D11" s="7" t="s">
        <v>220</v>
      </c>
      <c r="E11" s="7"/>
      <c r="F11" s="9">
        <v>137.7</v>
      </c>
      <c r="G11" s="7"/>
      <c r="H11" s="7"/>
      <c r="I11" s="7"/>
      <c r="J11" s="7"/>
      <c r="K11" s="7"/>
      <c r="L11" s="7"/>
      <c r="M11" s="7"/>
      <c r="N11" s="7"/>
      <c r="O11">
        <f t="shared" si="0"/>
        <v>137.7</v>
      </c>
    </row>
    <row r="12" ht="14.25" customHeight="1" spans="1:15">
      <c r="A12" s="7">
        <v>11</v>
      </c>
      <c r="B12" s="7" t="s">
        <v>218</v>
      </c>
      <c r="C12" s="8" t="s">
        <v>230</v>
      </c>
      <c r="D12" s="7" t="s">
        <v>220</v>
      </c>
      <c r="E12" s="7"/>
      <c r="F12" s="9">
        <v>52.136</v>
      </c>
      <c r="G12" s="7"/>
      <c r="H12" s="7"/>
      <c r="I12" s="7"/>
      <c r="J12" s="7"/>
      <c r="K12" s="7"/>
      <c r="L12" s="7"/>
      <c r="M12" s="7"/>
      <c r="N12" s="7"/>
      <c r="O12">
        <f t="shared" si="0"/>
        <v>52.136</v>
      </c>
    </row>
    <row r="13" ht="14.25" customHeight="1" spans="1:15">
      <c r="A13" s="7">
        <v>12</v>
      </c>
      <c r="B13" s="7" t="s">
        <v>218</v>
      </c>
      <c r="C13" s="8" t="s">
        <v>231</v>
      </c>
      <c r="D13" s="7" t="s">
        <v>220</v>
      </c>
      <c r="E13" s="7"/>
      <c r="F13" s="9">
        <v>383.337</v>
      </c>
      <c r="G13" s="7"/>
      <c r="H13" s="7"/>
      <c r="I13" s="7"/>
      <c r="J13" s="7"/>
      <c r="K13" s="7"/>
      <c r="L13" s="7">
        <v>10.187</v>
      </c>
      <c r="M13" s="7"/>
      <c r="N13" s="7"/>
      <c r="O13">
        <f t="shared" si="0"/>
        <v>393.524</v>
      </c>
    </row>
    <row r="14" ht="14.25" customHeight="1" spans="1:15">
      <c r="A14" s="7">
        <v>13</v>
      </c>
      <c r="B14" s="7" t="s">
        <v>218</v>
      </c>
      <c r="C14" s="8" t="s">
        <v>232</v>
      </c>
      <c r="D14" s="7" t="s">
        <v>220</v>
      </c>
      <c r="E14" s="7"/>
      <c r="F14" s="9"/>
      <c r="G14" s="7"/>
      <c r="H14" s="7">
        <v>11.636</v>
      </c>
      <c r="I14" s="7"/>
      <c r="J14" s="7"/>
      <c r="K14" s="7"/>
      <c r="L14" s="7"/>
      <c r="M14" s="7"/>
      <c r="N14" s="7"/>
      <c r="O14">
        <f t="shared" si="0"/>
        <v>11.636</v>
      </c>
    </row>
    <row r="15" ht="14.25" customHeight="1" spans="1:15">
      <c r="A15" s="7">
        <v>14</v>
      </c>
      <c r="B15" s="7" t="s">
        <v>218</v>
      </c>
      <c r="C15" s="8" t="s">
        <v>233</v>
      </c>
      <c r="D15" s="7" t="s">
        <v>220</v>
      </c>
      <c r="E15" s="7"/>
      <c r="F15" s="9"/>
      <c r="G15" s="7">
        <v>182.4</v>
      </c>
      <c r="H15" s="7">
        <v>206.141</v>
      </c>
      <c r="I15" s="7"/>
      <c r="J15" s="7"/>
      <c r="K15" s="7">
        <v>18.453</v>
      </c>
      <c r="L15" s="7">
        <v>8.842</v>
      </c>
      <c r="M15" s="7"/>
      <c r="N15" s="7"/>
      <c r="O15">
        <f t="shared" si="0"/>
        <v>415.836</v>
      </c>
    </row>
    <row r="16" ht="14.25" customHeight="1" spans="1:15">
      <c r="A16" s="7">
        <v>15</v>
      </c>
      <c r="B16" s="7" t="s">
        <v>218</v>
      </c>
      <c r="C16" s="8" t="s">
        <v>227</v>
      </c>
      <c r="D16" s="7" t="s">
        <v>220</v>
      </c>
      <c r="E16" s="7"/>
      <c r="F16" s="9"/>
      <c r="G16" s="7">
        <v>297.275</v>
      </c>
      <c r="H16" s="7">
        <f>5.019+62.772</f>
        <v>67.791</v>
      </c>
      <c r="I16" s="7"/>
      <c r="J16" s="7"/>
      <c r="K16" s="7">
        <v>71.86</v>
      </c>
      <c r="L16" s="7">
        <v>78.975</v>
      </c>
      <c r="M16" s="7"/>
      <c r="N16" s="7"/>
      <c r="O16">
        <f t="shared" si="0"/>
        <v>515.901</v>
      </c>
    </row>
    <row r="17" ht="14.25" customHeight="1" spans="1:15">
      <c r="A17" s="7">
        <v>16</v>
      </c>
      <c r="B17" s="7" t="s">
        <v>218</v>
      </c>
      <c r="C17" s="8" t="s">
        <v>234</v>
      </c>
      <c r="D17" s="7" t="s">
        <v>220</v>
      </c>
      <c r="E17" s="7"/>
      <c r="F17" s="9"/>
      <c r="G17" s="7"/>
      <c r="H17" s="7">
        <v>30.149</v>
      </c>
      <c r="I17" s="7"/>
      <c r="J17" s="7"/>
      <c r="K17" s="7"/>
      <c r="L17" s="7"/>
      <c r="M17" s="7"/>
      <c r="N17" s="7"/>
      <c r="O17">
        <f t="shared" si="0"/>
        <v>30.149</v>
      </c>
    </row>
    <row r="18" ht="14.25" customHeight="1" spans="1:15">
      <c r="A18" s="7">
        <v>17</v>
      </c>
      <c r="B18" s="7" t="s">
        <v>218</v>
      </c>
      <c r="C18" s="8" t="s">
        <v>235</v>
      </c>
      <c r="D18" s="7" t="s">
        <v>220</v>
      </c>
      <c r="E18" s="7"/>
      <c r="F18" s="9"/>
      <c r="G18" s="7">
        <v>266.444</v>
      </c>
      <c r="H18" s="7">
        <v>8.148</v>
      </c>
      <c r="I18" s="7"/>
      <c r="J18" s="7"/>
      <c r="K18" s="7"/>
      <c r="L18" s="7"/>
      <c r="M18" s="7">
        <v>132.576</v>
      </c>
      <c r="N18" s="7"/>
      <c r="O18">
        <f t="shared" si="0"/>
        <v>407.168</v>
      </c>
    </row>
    <row r="19" ht="14.25" customHeight="1" spans="1:15">
      <c r="A19" s="7">
        <v>18</v>
      </c>
      <c r="B19" s="7" t="s">
        <v>218</v>
      </c>
      <c r="C19" s="8" t="s">
        <v>236</v>
      </c>
      <c r="D19" s="7" t="s">
        <v>220</v>
      </c>
      <c r="E19" s="7"/>
      <c r="F19" s="9"/>
      <c r="G19" s="7"/>
      <c r="H19" s="7">
        <v>67.225</v>
      </c>
      <c r="I19" s="7"/>
      <c r="J19" s="7"/>
      <c r="K19" s="7"/>
      <c r="L19" s="7"/>
      <c r="M19" s="7"/>
      <c r="N19" s="7"/>
      <c r="O19">
        <f t="shared" si="0"/>
        <v>67.225</v>
      </c>
    </row>
    <row r="20" ht="14.25" customHeight="1" spans="1:15">
      <c r="A20" s="7">
        <v>19</v>
      </c>
      <c r="B20" s="7" t="s">
        <v>218</v>
      </c>
      <c r="C20" s="8" t="s">
        <v>237</v>
      </c>
      <c r="D20" s="7" t="s">
        <v>220</v>
      </c>
      <c r="E20" s="7"/>
      <c r="F20" s="9"/>
      <c r="G20" s="7">
        <v>176.563</v>
      </c>
      <c r="H20" s="7"/>
      <c r="I20" s="7"/>
      <c r="J20" s="7"/>
      <c r="K20" s="7"/>
      <c r="L20" s="7"/>
      <c r="M20" s="7"/>
      <c r="N20" s="7"/>
      <c r="O20">
        <f t="shared" si="0"/>
        <v>176.563</v>
      </c>
    </row>
    <row r="21" ht="14.25" customHeight="1" spans="1:15">
      <c r="A21" s="7">
        <v>20</v>
      </c>
      <c r="B21" s="7" t="s">
        <v>238</v>
      </c>
      <c r="C21" s="8">
        <v>1250</v>
      </c>
      <c r="D21" s="7" t="s">
        <v>220</v>
      </c>
      <c r="E21" s="7"/>
      <c r="F21" s="7"/>
      <c r="G21" s="7">
        <v>45.552</v>
      </c>
      <c r="H21" s="7">
        <v>37.759</v>
      </c>
      <c r="I21" s="7"/>
      <c r="J21" s="7"/>
      <c r="K21" s="7"/>
      <c r="L21" s="7"/>
      <c r="M21" s="7"/>
      <c r="N21" s="7"/>
      <c r="O21">
        <f t="shared" si="0"/>
        <v>83.311</v>
      </c>
    </row>
    <row r="22" ht="14.25" customHeight="1" spans="1:15">
      <c r="A22" s="7">
        <v>21</v>
      </c>
      <c r="B22" s="7" t="s">
        <v>238</v>
      </c>
      <c r="C22" s="8">
        <v>1000</v>
      </c>
      <c r="D22" s="7" t="s">
        <v>220</v>
      </c>
      <c r="E22" s="7"/>
      <c r="F22" s="7"/>
      <c r="G22" s="7">
        <v>7.383</v>
      </c>
      <c r="H22" s="7"/>
      <c r="I22" s="7"/>
      <c r="J22" s="7"/>
      <c r="K22" s="7"/>
      <c r="L22" s="7"/>
      <c r="M22" s="7"/>
      <c r="N22" s="7"/>
      <c r="O22">
        <f t="shared" si="0"/>
        <v>7.383</v>
      </c>
    </row>
    <row r="23" ht="14.25" customHeight="1" spans="1:15">
      <c r="A23" s="7">
        <v>22</v>
      </c>
      <c r="B23" s="7" t="s">
        <v>238</v>
      </c>
      <c r="C23" s="8">
        <v>1300</v>
      </c>
      <c r="D23" s="7" t="s">
        <v>220</v>
      </c>
      <c r="E23" s="7"/>
      <c r="F23" s="7"/>
      <c r="G23" s="7"/>
      <c r="H23" s="9">
        <v>14.856</v>
      </c>
      <c r="I23" s="7"/>
      <c r="J23" s="7"/>
      <c r="K23" s="7"/>
      <c r="L23" s="7"/>
      <c r="M23" s="7"/>
      <c r="N23" s="7"/>
      <c r="O23">
        <f t="shared" si="0"/>
        <v>14.856</v>
      </c>
    </row>
    <row r="24" ht="14.25" customHeight="1" spans="1:15">
      <c r="A24" s="7">
        <v>23</v>
      </c>
      <c r="B24" s="7" t="s">
        <v>238</v>
      </c>
      <c r="C24" s="8">
        <v>1100</v>
      </c>
      <c r="D24" s="7" t="s">
        <v>220</v>
      </c>
      <c r="E24" s="7"/>
      <c r="F24" s="7"/>
      <c r="G24" s="7"/>
      <c r="H24" s="9">
        <v>30.851</v>
      </c>
      <c r="I24" s="7"/>
      <c r="J24" s="7"/>
      <c r="K24" s="7"/>
      <c r="L24" s="7"/>
      <c r="M24" s="7"/>
      <c r="N24" s="7"/>
      <c r="O24">
        <f t="shared" si="0"/>
        <v>30.851</v>
      </c>
    </row>
    <row r="25" ht="14.25" customHeight="1" spans="1:15">
      <c r="A25" s="7">
        <v>24</v>
      </c>
      <c r="B25" s="7" t="s">
        <v>238</v>
      </c>
      <c r="C25" s="10">
        <v>900</v>
      </c>
      <c r="D25" s="7" t="s">
        <v>220</v>
      </c>
      <c r="E25" s="7"/>
      <c r="F25" s="7"/>
      <c r="G25" s="7"/>
      <c r="H25" s="9">
        <f>4.807+7.42</f>
        <v>12.227</v>
      </c>
      <c r="I25" s="7"/>
      <c r="J25" s="7"/>
      <c r="K25" s="7"/>
      <c r="L25" s="7"/>
      <c r="M25" s="7"/>
      <c r="N25" s="7"/>
      <c r="O25">
        <f t="shared" si="0"/>
        <v>12.227</v>
      </c>
    </row>
    <row r="26" ht="14.25" customHeight="1" spans="1:15">
      <c r="A26" s="7">
        <v>25</v>
      </c>
      <c r="B26" s="7" t="s">
        <v>238</v>
      </c>
      <c r="C26" s="10">
        <v>800</v>
      </c>
      <c r="D26" s="7" t="s">
        <v>220</v>
      </c>
      <c r="E26" s="7"/>
      <c r="F26" s="7"/>
      <c r="G26" s="7"/>
      <c r="H26" s="9">
        <f>3.519+5.66</f>
        <v>9.179</v>
      </c>
      <c r="I26" s="7"/>
      <c r="J26" s="7"/>
      <c r="K26" s="7"/>
      <c r="L26" s="7"/>
      <c r="M26" s="7"/>
      <c r="N26" s="7"/>
      <c r="O26">
        <f t="shared" si="0"/>
        <v>9.179</v>
      </c>
    </row>
    <row r="27" ht="14.25" customHeight="1" spans="1:15">
      <c r="A27" s="7">
        <v>26</v>
      </c>
      <c r="B27" s="7" t="s">
        <v>238</v>
      </c>
      <c r="C27" s="10">
        <v>750</v>
      </c>
      <c r="D27" s="7" t="s">
        <v>220</v>
      </c>
      <c r="E27" s="7"/>
      <c r="F27" s="7"/>
      <c r="G27" s="7"/>
      <c r="H27" s="9">
        <v>5.946</v>
      </c>
      <c r="I27" s="7"/>
      <c r="J27" s="7"/>
      <c r="K27" s="7"/>
      <c r="L27" s="7"/>
      <c r="M27" s="7"/>
      <c r="N27" s="7"/>
      <c r="O27">
        <f t="shared" si="0"/>
        <v>5.946</v>
      </c>
    </row>
    <row r="28" ht="14.25" customHeight="1" spans="1:15">
      <c r="A28" s="7">
        <v>27</v>
      </c>
      <c r="B28" s="7" t="s">
        <v>238</v>
      </c>
      <c r="C28" s="10">
        <v>710</v>
      </c>
      <c r="D28" s="7" t="s">
        <v>220</v>
      </c>
      <c r="E28" s="7"/>
      <c r="F28" s="7"/>
      <c r="G28" s="7"/>
      <c r="H28" s="9">
        <f>14.939+3.995</f>
        <v>18.934</v>
      </c>
      <c r="I28" s="7"/>
      <c r="J28" s="7"/>
      <c r="K28" s="7"/>
      <c r="L28" s="7"/>
      <c r="M28" s="7"/>
      <c r="N28" s="7"/>
      <c r="O28">
        <f t="shared" si="0"/>
        <v>18.934</v>
      </c>
    </row>
    <row r="29" ht="14.25" customHeight="1" spans="1:15">
      <c r="A29" s="7">
        <v>28</v>
      </c>
      <c r="B29" s="7" t="s">
        <v>238</v>
      </c>
      <c r="C29" s="10">
        <v>610</v>
      </c>
      <c r="D29" s="7" t="s">
        <v>220</v>
      </c>
      <c r="E29" s="7"/>
      <c r="F29" s="7"/>
      <c r="G29" s="7"/>
      <c r="H29" s="9">
        <f>9.293+8.084</f>
        <v>17.377</v>
      </c>
      <c r="I29" s="7"/>
      <c r="J29" s="7"/>
      <c r="K29" s="7"/>
      <c r="L29" s="7"/>
      <c r="M29" s="7"/>
      <c r="N29" s="7"/>
      <c r="O29">
        <f t="shared" si="0"/>
        <v>17.377</v>
      </c>
    </row>
    <row r="30" ht="14.25" customHeight="1" spans="1:15">
      <c r="A30" s="7">
        <v>29</v>
      </c>
      <c r="B30" s="7" t="s">
        <v>238</v>
      </c>
      <c r="C30" s="8">
        <v>1600</v>
      </c>
      <c r="D30" s="7" t="s">
        <v>220</v>
      </c>
      <c r="E30" s="7"/>
      <c r="F30" s="7"/>
      <c r="G30" s="7"/>
      <c r="H30" s="7">
        <v>34.671</v>
      </c>
      <c r="I30" s="7"/>
      <c r="J30" s="7"/>
      <c r="K30" s="7"/>
      <c r="L30" s="7"/>
      <c r="M30" s="7"/>
      <c r="N30" s="7"/>
      <c r="O30">
        <f t="shared" si="0"/>
        <v>34.671</v>
      </c>
    </row>
    <row r="31" ht="14.25" customHeight="1" spans="1:15">
      <c r="A31" s="7">
        <v>30</v>
      </c>
      <c r="B31" s="7" t="s">
        <v>218</v>
      </c>
      <c r="C31" s="10" t="s">
        <v>239</v>
      </c>
      <c r="D31" s="7" t="s">
        <v>220</v>
      </c>
      <c r="E31" s="7"/>
      <c r="F31" s="7"/>
      <c r="G31" s="7"/>
      <c r="H31" s="9">
        <v>18.83</v>
      </c>
      <c r="I31" s="7"/>
      <c r="J31" s="7"/>
      <c r="K31" s="7"/>
      <c r="L31" s="7"/>
      <c r="M31" s="7"/>
      <c r="N31" s="7"/>
      <c r="O31">
        <f t="shared" si="0"/>
        <v>18.83</v>
      </c>
    </row>
    <row r="32" ht="14.25" customHeight="1" spans="1:15">
      <c r="A32" s="7">
        <v>31</v>
      </c>
      <c r="B32" s="7" t="s">
        <v>218</v>
      </c>
      <c r="C32" s="10" t="s">
        <v>240</v>
      </c>
      <c r="D32" s="7" t="s">
        <v>220</v>
      </c>
      <c r="E32" s="7"/>
      <c r="F32" s="7"/>
      <c r="G32" s="7"/>
      <c r="H32" s="9">
        <v>10.628</v>
      </c>
      <c r="I32" s="7"/>
      <c r="J32" s="7"/>
      <c r="K32" s="7"/>
      <c r="L32" s="7"/>
      <c r="M32" s="7"/>
      <c r="N32" s="7"/>
      <c r="O32">
        <f t="shared" si="0"/>
        <v>10.628</v>
      </c>
    </row>
    <row r="33" ht="14.25" customHeight="1" spans="1:15">
      <c r="A33" s="7">
        <v>32</v>
      </c>
      <c r="B33" s="7" t="s">
        <v>218</v>
      </c>
      <c r="C33" s="10" t="s">
        <v>241</v>
      </c>
      <c r="D33" s="7" t="s">
        <v>220</v>
      </c>
      <c r="E33" s="7"/>
      <c r="F33" s="7"/>
      <c r="G33" s="7"/>
      <c r="H33" s="9">
        <f>382.984+191.167</f>
        <v>574.151</v>
      </c>
      <c r="I33" s="7"/>
      <c r="J33" s="7"/>
      <c r="K33" s="7"/>
      <c r="L33" s="7"/>
      <c r="M33" s="7"/>
      <c r="N33" s="7"/>
      <c r="O33">
        <f t="shared" si="0"/>
        <v>574.151</v>
      </c>
    </row>
    <row r="34" ht="14.25" customHeight="1" spans="1:15">
      <c r="A34" s="7">
        <v>33</v>
      </c>
      <c r="B34" s="7" t="s">
        <v>218</v>
      </c>
      <c r="C34" s="10" t="s">
        <v>242</v>
      </c>
      <c r="D34" s="7" t="s">
        <v>220</v>
      </c>
      <c r="E34" s="7"/>
      <c r="F34" s="7"/>
      <c r="G34" s="7"/>
      <c r="H34" s="9">
        <v>75.621</v>
      </c>
      <c r="I34" s="7"/>
      <c r="J34" s="7"/>
      <c r="K34" s="7"/>
      <c r="L34" s="7"/>
      <c r="M34" s="7"/>
      <c r="N34" s="7"/>
      <c r="O34">
        <f t="shared" si="0"/>
        <v>75.621</v>
      </c>
    </row>
    <row r="35" ht="14.25" customHeight="1" spans="1:15">
      <c r="A35" s="7">
        <v>34</v>
      </c>
      <c r="B35" s="7" t="s">
        <v>218</v>
      </c>
      <c r="C35" s="10" t="s">
        <v>243</v>
      </c>
      <c r="D35" s="7" t="s">
        <v>220</v>
      </c>
      <c r="E35" s="7"/>
      <c r="F35" s="7"/>
      <c r="G35" s="7"/>
      <c r="H35" s="9">
        <v>4.865</v>
      </c>
      <c r="I35" s="7"/>
      <c r="J35" s="7"/>
      <c r="K35" s="7"/>
      <c r="L35" s="7"/>
      <c r="M35" s="7"/>
      <c r="N35" s="7"/>
      <c r="O35">
        <f t="shared" ref="O35:O59" si="1">SUM(E35:N35)</f>
        <v>4.865</v>
      </c>
    </row>
    <row r="36" ht="14.25" customHeight="1" spans="1:15">
      <c r="A36" s="7">
        <v>35</v>
      </c>
      <c r="B36" s="7" t="s">
        <v>218</v>
      </c>
      <c r="C36" s="10" t="s">
        <v>244</v>
      </c>
      <c r="D36" s="7" t="s">
        <v>220</v>
      </c>
      <c r="E36" s="7"/>
      <c r="F36" s="7"/>
      <c r="G36" s="7"/>
      <c r="H36" s="9">
        <f>34.414+192.813</f>
        <v>227.227</v>
      </c>
      <c r="I36" s="7"/>
      <c r="J36" s="7"/>
      <c r="K36" s="7"/>
      <c r="L36" s="7"/>
      <c r="M36" s="7"/>
      <c r="N36" s="7"/>
      <c r="O36">
        <f t="shared" si="1"/>
        <v>227.227</v>
      </c>
    </row>
    <row r="37" ht="14.25" customHeight="1" spans="1:15">
      <c r="A37" s="7">
        <v>36</v>
      </c>
      <c r="B37" s="7" t="s">
        <v>218</v>
      </c>
      <c r="C37" s="10" t="s">
        <v>245</v>
      </c>
      <c r="D37" s="7" t="s">
        <v>220</v>
      </c>
      <c r="E37" s="7"/>
      <c r="F37" s="7"/>
      <c r="G37" s="7"/>
      <c r="H37" s="9">
        <v>28.079</v>
      </c>
      <c r="I37" s="7"/>
      <c r="J37" s="7"/>
      <c r="K37" s="7"/>
      <c r="L37" s="7"/>
      <c r="M37" s="7"/>
      <c r="N37" s="7"/>
      <c r="O37">
        <f t="shared" si="1"/>
        <v>28.079</v>
      </c>
    </row>
    <row r="38" ht="14.25" customHeight="1" spans="1:15">
      <c r="A38" s="7">
        <v>37</v>
      </c>
      <c r="B38" s="7" t="s">
        <v>218</v>
      </c>
      <c r="C38" s="10" t="s">
        <v>246</v>
      </c>
      <c r="D38" s="7" t="s">
        <v>220</v>
      </c>
      <c r="E38" s="7"/>
      <c r="F38" s="7"/>
      <c r="G38" s="7"/>
      <c r="H38" s="9">
        <f>58.741+215.553</f>
        <v>274.294</v>
      </c>
      <c r="I38" s="7"/>
      <c r="J38" s="7"/>
      <c r="K38" s="7"/>
      <c r="L38" s="7">
        <v>103.188</v>
      </c>
      <c r="M38" s="7"/>
      <c r="N38" s="7"/>
      <c r="O38">
        <f t="shared" si="1"/>
        <v>377.482</v>
      </c>
    </row>
    <row r="39" ht="14.25" customHeight="1" spans="1:15">
      <c r="A39" s="7">
        <v>38</v>
      </c>
      <c r="B39" s="7" t="s">
        <v>218</v>
      </c>
      <c r="C39" s="10" t="s">
        <v>247</v>
      </c>
      <c r="D39" s="7" t="s">
        <v>220</v>
      </c>
      <c r="E39" s="7"/>
      <c r="F39" s="7"/>
      <c r="G39" s="7"/>
      <c r="H39" s="9">
        <f>40.161+135.833</f>
        <v>175.994</v>
      </c>
      <c r="I39" s="7"/>
      <c r="J39" s="7"/>
      <c r="K39" s="7"/>
      <c r="L39" s="7"/>
      <c r="M39" s="7"/>
      <c r="N39" s="7"/>
      <c r="O39">
        <f t="shared" si="1"/>
        <v>175.994</v>
      </c>
    </row>
    <row r="40" ht="14.25" customHeight="1" spans="1:15">
      <c r="A40" s="7">
        <v>39</v>
      </c>
      <c r="B40" s="7" t="s">
        <v>218</v>
      </c>
      <c r="C40" s="10" t="s">
        <v>248</v>
      </c>
      <c r="D40" s="7" t="s">
        <v>220</v>
      </c>
      <c r="E40" s="7"/>
      <c r="F40" s="7"/>
      <c r="G40" s="7"/>
      <c r="H40" s="9">
        <v>215.942</v>
      </c>
      <c r="I40" s="7"/>
      <c r="J40" s="7"/>
      <c r="K40" s="7"/>
      <c r="L40" s="7"/>
      <c r="M40" s="7"/>
      <c r="N40" s="7"/>
      <c r="O40">
        <f t="shared" si="1"/>
        <v>215.942</v>
      </c>
    </row>
    <row r="41" ht="14.25" customHeight="1" spans="1:15">
      <c r="A41" s="7">
        <v>40</v>
      </c>
      <c r="B41" s="7" t="s">
        <v>218</v>
      </c>
      <c r="C41" s="10" t="s">
        <v>249</v>
      </c>
      <c r="D41" s="7" t="s">
        <v>220</v>
      </c>
      <c r="E41" s="7"/>
      <c r="F41" s="7"/>
      <c r="G41" s="7"/>
      <c r="H41" s="9">
        <v>324.859</v>
      </c>
      <c r="I41" s="7"/>
      <c r="J41" s="7"/>
      <c r="K41" s="7"/>
      <c r="L41" s="7"/>
      <c r="M41" s="7"/>
      <c r="N41" s="7"/>
      <c r="O41">
        <f t="shared" si="1"/>
        <v>324.859</v>
      </c>
    </row>
    <row r="42" ht="14.25" customHeight="1" spans="1:15">
      <c r="A42" s="7">
        <v>41</v>
      </c>
      <c r="B42" s="7" t="s">
        <v>218</v>
      </c>
      <c r="C42" s="8" t="s">
        <v>250</v>
      </c>
      <c r="D42" s="7" t="s">
        <v>220</v>
      </c>
      <c r="E42" s="7"/>
      <c r="F42" s="7"/>
      <c r="G42" s="7"/>
      <c r="H42" s="9">
        <v>26.431</v>
      </c>
      <c r="I42" s="7"/>
      <c r="J42" s="7"/>
      <c r="K42" s="7"/>
      <c r="L42" s="7"/>
      <c r="M42" s="7"/>
      <c r="N42" s="7"/>
      <c r="O42">
        <f t="shared" si="1"/>
        <v>26.431</v>
      </c>
    </row>
    <row r="43" ht="14.25" customHeight="1" spans="1:15">
      <c r="A43" s="7">
        <v>42</v>
      </c>
      <c r="B43" s="7" t="s">
        <v>218</v>
      </c>
      <c r="C43" s="10" t="s">
        <v>251</v>
      </c>
      <c r="D43" s="7" t="s">
        <v>220</v>
      </c>
      <c r="E43" s="7"/>
      <c r="F43" s="7"/>
      <c r="G43" s="7"/>
      <c r="H43" s="9">
        <v>462.599</v>
      </c>
      <c r="I43" s="7"/>
      <c r="J43" s="7"/>
      <c r="K43" s="7"/>
      <c r="L43" s="7"/>
      <c r="M43" s="7"/>
      <c r="N43" s="7"/>
      <c r="O43">
        <f t="shared" si="1"/>
        <v>462.599</v>
      </c>
    </row>
    <row r="44" ht="14.25" customHeight="1" spans="1:15">
      <c r="A44" s="7">
        <v>43</v>
      </c>
      <c r="B44" s="7" t="s">
        <v>218</v>
      </c>
      <c r="C44" s="10" t="s">
        <v>252</v>
      </c>
      <c r="D44" s="7" t="s">
        <v>220</v>
      </c>
      <c r="E44" s="7"/>
      <c r="F44" s="7"/>
      <c r="G44" s="7"/>
      <c r="H44" s="9">
        <v>151.884</v>
      </c>
      <c r="I44" s="7"/>
      <c r="J44" s="7"/>
      <c r="K44" s="7"/>
      <c r="L44" s="7"/>
      <c r="M44" s="7"/>
      <c r="N44" s="7"/>
      <c r="O44">
        <f t="shared" si="1"/>
        <v>151.884</v>
      </c>
    </row>
    <row r="45" ht="14.25" customHeight="1" spans="1:15">
      <c r="A45" s="7">
        <v>44</v>
      </c>
      <c r="B45" s="7" t="s">
        <v>218</v>
      </c>
      <c r="C45" s="10" t="s">
        <v>253</v>
      </c>
      <c r="D45" s="7" t="s">
        <v>220</v>
      </c>
      <c r="E45" s="7"/>
      <c r="F45" s="7"/>
      <c r="G45" s="7"/>
      <c r="H45" s="9">
        <v>141.154</v>
      </c>
      <c r="I45" s="7"/>
      <c r="J45" s="7"/>
      <c r="K45" s="7"/>
      <c r="L45" s="7"/>
      <c r="M45" s="7"/>
      <c r="N45" s="7"/>
      <c r="O45">
        <f t="shared" si="1"/>
        <v>141.154</v>
      </c>
    </row>
    <row r="46" ht="14.25" customHeight="1" spans="1:15">
      <c r="A46" s="7">
        <v>45</v>
      </c>
      <c r="B46" s="7" t="s">
        <v>218</v>
      </c>
      <c r="C46" s="8" t="s">
        <v>254</v>
      </c>
      <c r="D46" s="7" t="s">
        <v>220</v>
      </c>
      <c r="E46" s="7"/>
      <c r="F46" s="7"/>
      <c r="G46" s="7"/>
      <c r="H46" s="7">
        <f>113.273</f>
        <v>113.273</v>
      </c>
      <c r="I46" s="7"/>
      <c r="J46" s="7"/>
      <c r="K46" s="7"/>
      <c r="L46" s="7"/>
      <c r="M46" s="7"/>
      <c r="N46" s="7"/>
      <c r="O46">
        <f t="shared" si="1"/>
        <v>113.273</v>
      </c>
    </row>
    <row r="47" ht="14.25" customHeight="1" spans="1:15">
      <c r="A47" s="7">
        <v>46</v>
      </c>
      <c r="B47" s="7" t="s">
        <v>218</v>
      </c>
      <c r="C47" s="10" t="s">
        <v>255</v>
      </c>
      <c r="D47" s="7" t="s">
        <v>220</v>
      </c>
      <c r="E47" s="7"/>
      <c r="F47" s="7"/>
      <c r="G47" s="7"/>
      <c r="H47" s="7">
        <v>89.542</v>
      </c>
      <c r="I47" s="7"/>
      <c r="J47" s="7"/>
      <c r="K47" s="7"/>
      <c r="L47" s="7"/>
      <c r="M47" s="7"/>
      <c r="N47" s="7"/>
      <c r="O47">
        <f t="shared" si="1"/>
        <v>89.542</v>
      </c>
    </row>
    <row r="48" ht="14.25" customHeight="1" spans="1:15">
      <c r="A48" s="7">
        <v>47</v>
      </c>
      <c r="B48" s="7" t="s">
        <v>218</v>
      </c>
      <c r="C48" s="10" t="s">
        <v>256</v>
      </c>
      <c r="D48" s="7" t="s">
        <v>220</v>
      </c>
      <c r="E48" s="7"/>
      <c r="F48" s="7"/>
      <c r="G48" s="7"/>
      <c r="H48" s="7">
        <v>8.099</v>
      </c>
      <c r="I48" s="7"/>
      <c r="J48" s="7"/>
      <c r="K48" s="7"/>
      <c r="L48" s="7"/>
      <c r="M48" s="7"/>
      <c r="N48" s="7"/>
      <c r="O48">
        <f t="shared" si="1"/>
        <v>8.099</v>
      </c>
    </row>
    <row r="49" ht="14.25" customHeight="1" spans="1:15">
      <c r="A49" s="7">
        <v>48</v>
      </c>
      <c r="B49" s="7" t="s">
        <v>218</v>
      </c>
      <c r="C49" s="10" t="s">
        <v>257</v>
      </c>
      <c r="D49" s="7" t="s">
        <v>220</v>
      </c>
      <c r="E49" s="7"/>
      <c r="F49" s="7"/>
      <c r="G49" s="7"/>
      <c r="H49" s="7">
        <v>94.12</v>
      </c>
      <c r="I49" s="7"/>
      <c r="J49" s="7"/>
      <c r="K49" s="7"/>
      <c r="L49" s="7"/>
      <c r="M49" s="7"/>
      <c r="N49" s="7"/>
      <c r="O49">
        <f t="shared" si="1"/>
        <v>94.12</v>
      </c>
    </row>
    <row r="50" ht="14.25" customHeight="1" spans="1:15">
      <c r="A50" s="7">
        <v>49</v>
      </c>
      <c r="B50" s="7" t="s">
        <v>218</v>
      </c>
      <c r="C50" s="10" t="s">
        <v>258</v>
      </c>
      <c r="D50" s="7" t="s">
        <v>220</v>
      </c>
      <c r="E50" s="7"/>
      <c r="F50" s="7"/>
      <c r="G50" s="7"/>
      <c r="H50" s="7">
        <v>27.101</v>
      </c>
      <c r="I50" s="7"/>
      <c r="J50" s="7"/>
      <c r="K50" s="7"/>
      <c r="L50" s="7">
        <v>36.061</v>
      </c>
      <c r="M50" s="7"/>
      <c r="N50" s="7"/>
      <c r="O50">
        <f t="shared" si="1"/>
        <v>63.162</v>
      </c>
    </row>
    <row r="51" ht="14.25" customHeight="1" spans="1:15">
      <c r="A51" s="7">
        <v>50</v>
      </c>
      <c r="B51" s="7" t="s">
        <v>218</v>
      </c>
      <c r="C51" s="10" t="s">
        <v>250</v>
      </c>
      <c r="D51" s="7" t="s">
        <v>220</v>
      </c>
      <c r="E51" s="7"/>
      <c r="F51" s="7"/>
      <c r="G51" s="7"/>
      <c r="H51" s="7">
        <v>66.88</v>
      </c>
      <c r="I51" s="7"/>
      <c r="J51" s="7"/>
      <c r="K51" s="7"/>
      <c r="L51" s="7"/>
      <c r="M51" s="7"/>
      <c r="N51" s="7"/>
      <c r="O51">
        <f t="shared" si="1"/>
        <v>66.88</v>
      </c>
    </row>
    <row r="52" ht="14.25" customHeight="1" spans="1:15">
      <c r="A52" s="7">
        <v>51</v>
      </c>
      <c r="B52" s="7" t="s">
        <v>218</v>
      </c>
      <c r="C52" s="10" t="s">
        <v>259</v>
      </c>
      <c r="D52" s="7" t="s">
        <v>220</v>
      </c>
      <c r="E52" s="7"/>
      <c r="F52" s="7"/>
      <c r="G52" s="7"/>
      <c r="H52" s="7">
        <v>54.871</v>
      </c>
      <c r="I52" s="7"/>
      <c r="J52" s="7"/>
      <c r="K52" s="7"/>
      <c r="L52" s="7"/>
      <c r="M52" s="7"/>
      <c r="N52" s="7"/>
      <c r="O52">
        <f t="shared" si="1"/>
        <v>54.871</v>
      </c>
    </row>
    <row r="53" ht="14.25" customHeight="1" spans="1:15">
      <c r="A53" s="7">
        <v>52</v>
      </c>
      <c r="B53" s="7" t="s">
        <v>218</v>
      </c>
      <c r="C53" s="10" t="s">
        <v>260</v>
      </c>
      <c r="D53" s="7" t="s">
        <v>220</v>
      </c>
      <c r="E53" s="7"/>
      <c r="F53" s="7"/>
      <c r="G53" s="7"/>
      <c r="H53" s="7">
        <v>36.656</v>
      </c>
      <c r="I53" s="7"/>
      <c r="J53" s="7"/>
      <c r="K53" s="7"/>
      <c r="L53" s="7"/>
      <c r="M53" s="7"/>
      <c r="N53" s="7"/>
      <c r="O53">
        <f t="shared" si="1"/>
        <v>36.656</v>
      </c>
    </row>
    <row r="54" ht="14.25" customHeight="1" spans="1:15">
      <c r="A54" s="7">
        <v>53</v>
      </c>
      <c r="B54" s="7" t="s">
        <v>218</v>
      </c>
      <c r="C54" s="10" t="s">
        <v>261</v>
      </c>
      <c r="D54" s="7" t="s">
        <v>220</v>
      </c>
      <c r="E54" s="7"/>
      <c r="F54" s="7"/>
      <c r="G54" s="7"/>
      <c r="H54" s="7">
        <v>22.33</v>
      </c>
      <c r="I54" s="7"/>
      <c r="J54" s="7"/>
      <c r="K54" s="7"/>
      <c r="L54" s="7"/>
      <c r="M54" s="7"/>
      <c r="N54" s="7"/>
      <c r="O54">
        <f t="shared" si="1"/>
        <v>22.33</v>
      </c>
    </row>
    <row r="55" ht="94" customHeight="1" spans="1:15">
      <c r="A55" s="7">
        <v>54</v>
      </c>
      <c r="B55" s="7" t="s">
        <v>262</v>
      </c>
      <c r="C55" s="8"/>
      <c r="D55" s="7" t="s">
        <v>220</v>
      </c>
      <c r="E55" s="7"/>
      <c r="F55" s="7"/>
      <c r="G55" s="7">
        <v>3.92</v>
      </c>
      <c r="H55" s="7">
        <v>12.99</v>
      </c>
      <c r="I55" s="7">
        <v>3.25</v>
      </c>
      <c r="J55" s="7"/>
      <c r="K55" s="7">
        <v>1.36</v>
      </c>
      <c r="L55" s="7"/>
      <c r="M55" s="7">
        <v>6.72</v>
      </c>
      <c r="N55" s="7"/>
      <c r="O55">
        <f t="shared" si="1"/>
        <v>28.24</v>
      </c>
    </row>
    <row r="56" ht="24" spans="1:15">
      <c r="A56" s="7">
        <v>55</v>
      </c>
      <c r="B56" s="7" t="s">
        <v>263</v>
      </c>
      <c r="C56" s="8" t="s">
        <v>264</v>
      </c>
      <c r="D56" s="7" t="s">
        <v>55</v>
      </c>
      <c r="E56" s="7"/>
      <c r="F56" s="7"/>
      <c r="G56" s="7"/>
      <c r="H56" s="7"/>
      <c r="I56" s="7">
        <v>2</v>
      </c>
      <c r="J56" s="7"/>
      <c r="K56" s="7"/>
      <c r="L56" s="7"/>
      <c r="M56" s="7"/>
      <c r="N56" s="7"/>
      <c r="O56">
        <f t="shared" si="1"/>
        <v>2</v>
      </c>
    </row>
    <row r="57" spans="1:15">
      <c r="A57" s="7">
        <v>56</v>
      </c>
      <c r="B57" s="7" t="s">
        <v>265</v>
      </c>
      <c r="C57" s="8" t="s">
        <v>221</v>
      </c>
      <c r="D57" s="7" t="s">
        <v>29</v>
      </c>
      <c r="E57" s="7"/>
      <c r="F57" s="7"/>
      <c r="G57" s="7"/>
      <c r="H57" s="7"/>
      <c r="I57" s="7">
        <v>1</v>
      </c>
      <c r="J57" s="7"/>
      <c r="K57" s="7"/>
      <c r="L57" s="7"/>
      <c r="M57" s="7"/>
      <c r="N57" s="7"/>
      <c r="O57">
        <f t="shared" si="1"/>
        <v>1</v>
      </c>
    </row>
    <row r="58" spans="1:15">
      <c r="A58" s="7">
        <v>57</v>
      </c>
      <c r="B58" s="7" t="s">
        <v>265</v>
      </c>
      <c r="C58" s="8" t="s">
        <v>222</v>
      </c>
      <c r="D58" s="7" t="s">
        <v>29</v>
      </c>
      <c r="E58" s="7"/>
      <c r="F58" s="7"/>
      <c r="G58" s="7"/>
      <c r="H58" s="7"/>
      <c r="I58" s="7">
        <v>3</v>
      </c>
      <c r="J58" s="7"/>
      <c r="K58" s="7"/>
      <c r="L58" s="7"/>
      <c r="M58" s="7"/>
      <c r="N58" s="7"/>
      <c r="O58">
        <f t="shared" si="1"/>
        <v>3</v>
      </c>
    </row>
    <row r="59" spans="1:15">
      <c r="A59" s="7">
        <v>58</v>
      </c>
      <c r="B59" s="7" t="s">
        <v>265</v>
      </c>
      <c r="C59" s="8" t="s">
        <v>225</v>
      </c>
      <c r="D59" s="7" t="s">
        <v>29</v>
      </c>
      <c r="E59" s="7"/>
      <c r="F59" s="7"/>
      <c r="G59" s="7"/>
      <c r="H59" s="7"/>
      <c r="I59" s="7">
        <v>1</v>
      </c>
      <c r="J59" s="7"/>
      <c r="K59" s="7"/>
      <c r="L59" s="7"/>
      <c r="M59" s="7"/>
      <c r="N59" s="7"/>
      <c r="O59">
        <f t="shared" si="1"/>
        <v>1</v>
      </c>
    </row>
    <row r="60" spans="1:15">
      <c r="A60" s="7">
        <v>59</v>
      </c>
      <c r="B60" s="7" t="s">
        <v>266</v>
      </c>
      <c r="C60" s="8" t="s">
        <v>267</v>
      </c>
      <c r="D60" s="7" t="s">
        <v>29</v>
      </c>
      <c r="E60" s="7"/>
      <c r="F60" s="7"/>
      <c r="G60" s="7"/>
      <c r="H60" s="7"/>
      <c r="I60" s="7">
        <v>18</v>
      </c>
      <c r="J60" s="7"/>
      <c r="K60" s="7">
        <v>1</v>
      </c>
      <c r="L60" s="7"/>
      <c r="M60" s="7"/>
      <c r="N60" s="7"/>
      <c r="O60">
        <f t="shared" ref="O60:O75" si="2">SUM(E60:N60)</f>
        <v>19</v>
      </c>
    </row>
    <row r="61" spans="1:15">
      <c r="A61" s="7">
        <v>60</v>
      </c>
      <c r="B61" s="7" t="s">
        <v>268</v>
      </c>
      <c r="C61" s="8" t="s">
        <v>221</v>
      </c>
      <c r="D61" s="7" t="s">
        <v>29</v>
      </c>
      <c r="E61" s="7"/>
      <c r="F61" s="7"/>
      <c r="G61" s="7"/>
      <c r="H61" s="7"/>
      <c r="I61" s="7">
        <v>5</v>
      </c>
      <c r="J61" s="7"/>
      <c r="K61" s="7"/>
      <c r="L61" s="7"/>
      <c r="M61" s="7"/>
      <c r="N61" s="7"/>
      <c r="O61">
        <f t="shared" si="2"/>
        <v>5</v>
      </c>
    </row>
    <row r="62" ht="24" spans="1:15">
      <c r="A62" s="7">
        <v>61</v>
      </c>
      <c r="B62" s="7" t="s">
        <v>263</v>
      </c>
      <c r="C62" s="8" t="s">
        <v>269</v>
      </c>
      <c r="D62" s="7" t="s">
        <v>55</v>
      </c>
      <c r="E62" s="7"/>
      <c r="F62" s="7"/>
      <c r="G62" s="7"/>
      <c r="H62" s="7"/>
      <c r="I62" s="7">
        <v>5</v>
      </c>
      <c r="J62" s="7"/>
      <c r="K62" s="7"/>
      <c r="L62" s="7"/>
      <c r="M62" s="7"/>
      <c r="N62" s="7"/>
      <c r="O62">
        <f t="shared" si="2"/>
        <v>5</v>
      </c>
    </row>
    <row r="63" spans="1:15">
      <c r="A63" s="7">
        <v>62</v>
      </c>
      <c r="B63" s="7" t="s">
        <v>265</v>
      </c>
      <c r="C63" s="8" t="s">
        <v>224</v>
      </c>
      <c r="D63" s="7" t="s">
        <v>29</v>
      </c>
      <c r="E63" s="7"/>
      <c r="F63" s="7"/>
      <c r="G63" s="7"/>
      <c r="H63" s="7"/>
      <c r="I63" s="7">
        <v>6</v>
      </c>
      <c r="J63" s="7"/>
      <c r="K63" s="7"/>
      <c r="L63" s="7"/>
      <c r="M63" s="7"/>
      <c r="N63" s="7"/>
      <c r="O63">
        <f t="shared" si="2"/>
        <v>6</v>
      </c>
    </row>
    <row r="64" spans="1:15">
      <c r="A64" s="7">
        <v>63</v>
      </c>
      <c r="B64" s="7" t="s">
        <v>268</v>
      </c>
      <c r="C64" s="8" t="s">
        <v>219</v>
      </c>
      <c r="D64" s="7" t="s">
        <v>29</v>
      </c>
      <c r="E64" s="7"/>
      <c r="F64" s="7"/>
      <c r="G64" s="7"/>
      <c r="H64" s="7"/>
      <c r="I64" s="7">
        <v>2</v>
      </c>
      <c r="J64" s="7"/>
      <c r="K64" s="7"/>
      <c r="L64" s="7"/>
      <c r="M64" s="7"/>
      <c r="N64" s="7"/>
      <c r="O64">
        <f t="shared" si="2"/>
        <v>2</v>
      </c>
    </row>
    <row r="65" spans="1:15">
      <c r="A65" s="7">
        <v>64</v>
      </c>
      <c r="B65" s="7" t="s">
        <v>266</v>
      </c>
      <c r="C65" s="8" t="s">
        <v>270</v>
      </c>
      <c r="D65" s="7" t="s">
        <v>29</v>
      </c>
      <c r="E65" s="7"/>
      <c r="F65" s="7"/>
      <c r="G65" s="7"/>
      <c r="H65" s="7"/>
      <c r="I65" s="7">
        <v>1</v>
      </c>
      <c r="J65" s="7"/>
      <c r="K65" s="7"/>
      <c r="L65" s="7"/>
      <c r="M65" s="7"/>
      <c r="N65" s="7"/>
      <c r="O65">
        <f t="shared" si="2"/>
        <v>1</v>
      </c>
    </row>
    <row r="66" spans="1:15">
      <c r="A66" s="7">
        <v>65</v>
      </c>
      <c r="B66" s="7" t="s">
        <v>266</v>
      </c>
      <c r="C66" s="8" t="s">
        <v>271</v>
      </c>
      <c r="D66" s="7" t="s">
        <v>29</v>
      </c>
      <c r="E66" s="7"/>
      <c r="F66" s="7"/>
      <c r="G66" s="7"/>
      <c r="H66" s="7"/>
      <c r="I66" s="7">
        <f>12+11+12+4+8</f>
        <v>47</v>
      </c>
      <c r="J66" s="7"/>
      <c r="K66" s="7"/>
      <c r="L66" s="7"/>
      <c r="M66" s="7"/>
      <c r="N66" s="7"/>
      <c r="O66">
        <f t="shared" si="2"/>
        <v>47</v>
      </c>
    </row>
    <row r="67" spans="1:15">
      <c r="A67" s="7">
        <v>66</v>
      </c>
      <c r="B67" s="7" t="s">
        <v>265</v>
      </c>
      <c r="C67" s="8" t="s">
        <v>227</v>
      </c>
      <c r="D67" s="7" t="s">
        <v>29</v>
      </c>
      <c r="E67" s="7"/>
      <c r="F67" s="7"/>
      <c r="G67" s="7"/>
      <c r="H67" s="7"/>
      <c r="I67" s="7">
        <v>6</v>
      </c>
      <c r="J67" s="7"/>
      <c r="K67" s="7"/>
      <c r="L67" s="7"/>
      <c r="M67" s="7"/>
      <c r="N67" s="7"/>
      <c r="O67">
        <f t="shared" si="2"/>
        <v>6</v>
      </c>
    </row>
    <row r="68" ht="21" customHeight="1" spans="1:15">
      <c r="A68" s="7">
        <v>67</v>
      </c>
      <c r="B68" s="7" t="s">
        <v>272</v>
      </c>
      <c r="C68" s="8" t="s">
        <v>273</v>
      </c>
      <c r="D68" s="7" t="s">
        <v>55</v>
      </c>
      <c r="E68" s="7">
        <v>4</v>
      </c>
      <c r="F68" s="7"/>
      <c r="G68" s="7"/>
      <c r="H68" s="7"/>
      <c r="I68" s="7"/>
      <c r="J68" s="7"/>
      <c r="K68" s="7"/>
      <c r="L68" s="7"/>
      <c r="M68" s="7"/>
      <c r="N68" s="7"/>
      <c r="O68">
        <f t="shared" si="2"/>
        <v>4</v>
      </c>
    </row>
    <row r="69" ht="21" customHeight="1" spans="1:15">
      <c r="A69" s="7">
        <v>68</v>
      </c>
      <c r="B69" s="7" t="s">
        <v>272</v>
      </c>
      <c r="C69" s="8" t="s">
        <v>274</v>
      </c>
      <c r="D69" s="7" t="s">
        <v>55</v>
      </c>
      <c r="E69" s="7">
        <v>4</v>
      </c>
      <c r="F69" s="7"/>
      <c r="G69" s="7"/>
      <c r="H69" s="7"/>
      <c r="I69" s="7"/>
      <c r="J69" s="7"/>
      <c r="K69" s="7"/>
      <c r="L69" s="7"/>
      <c r="M69" s="7"/>
      <c r="N69" s="7"/>
      <c r="O69">
        <f t="shared" si="2"/>
        <v>4</v>
      </c>
    </row>
    <row r="70" spans="1:15">
      <c r="A70" s="7">
        <v>69</v>
      </c>
      <c r="B70" s="10" t="s">
        <v>275</v>
      </c>
      <c r="C70" s="8" t="s">
        <v>221</v>
      </c>
      <c r="D70" s="7" t="s">
        <v>29</v>
      </c>
      <c r="E70" s="7"/>
      <c r="F70" s="7">
        <v>14</v>
      </c>
      <c r="G70" s="7"/>
      <c r="H70" s="7"/>
      <c r="I70" s="7"/>
      <c r="J70" s="7"/>
      <c r="K70" s="7"/>
      <c r="L70" s="7"/>
      <c r="M70" s="7"/>
      <c r="N70" s="7"/>
      <c r="O70">
        <f t="shared" si="2"/>
        <v>14</v>
      </c>
    </row>
    <row r="71" ht="36" spans="1:15">
      <c r="A71" s="7">
        <v>70</v>
      </c>
      <c r="B71" s="7" t="s">
        <v>272</v>
      </c>
      <c r="C71" s="8" t="s">
        <v>276</v>
      </c>
      <c r="D71" s="7" t="s">
        <v>55</v>
      </c>
      <c r="E71" s="7"/>
      <c r="F71" s="7">
        <v>1</v>
      </c>
      <c r="G71" s="7"/>
      <c r="H71" s="7"/>
      <c r="I71" s="7"/>
      <c r="J71" s="7"/>
      <c r="K71" s="7"/>
      <c r="L71" s="7"/>
      <c r="M71" s="7"/>
      <c r="N71" s="7"/>
      <c r="O71">
        <f t="shared" si="2"/>
        <v>1</v>
      </c>
    </row>
    <row r="72" spans="1:15">
      <c r="A72" s="7">
        <v>71</v>
      </c>
      <c r="B72" s="10" t="s">
        <v>277</v>
      </c>
      <c r="C72" s="8" t="s">
        <v>278</v>
      </c>
      <c r="D72" s="7" t="s">
        <v>29</v>
      </c>
      <c r="E72" s="7"/>
      <c r="F72" s="7"/>
      <c r="G72" s="9">
        <v>11</v>
      </c>
      <c r="H72" s="7"/>
      <c r="I72" s="7"/>
      <c r="J72" s="7"/>
      <c r="K72" s="7"/>
      <c r="L72" s="7"/>
      <c r="M72" s="7"/>
      <c r="N72" s="7"/>
      <c r="O72">
        <f t="shared" si="2"/>
        <v>11</v>
      </c>
    </row>
    <row r="73" spans="1:15">
      <c r="A73" s="7">
        <v>72</v>
      </c>
      <c r="B73" s="10" t="s">
        <v>279</v>
      </c>
      <c r="C73" s="8" t="s">
        <v>280</v>
      </c>
      <c r="D73" s="7" t="s">
        <v>29</v>
      </c>
      <c r="E73" s="7"/>
      <c r="F73" s="7"/>
      <c r="G73" s="9">
        <v>11</v>
      </c>
      <c r="H73" s="7"/>
      <c r="I73" s="7"/>
      <c r="J73" s="7"/>
      <c r="K73" s="7"/>
      <c r="L73" s="7"/>
      <c r="M73" s="7"/>
      <c r="N73" s="7"/>
      <c r="O73">
        <f t="shared" si="2"/>
        <v>11</v>
      </c>
    </row>
    <row r="74" spans="1:15">
      <c r="A74" s="7">
        <v>73</v>
      </c>
      <c r="B74" s="10" t="s">
        <v>281</v>
      </c>
      <c r="C74" s="8" t="s">
        <v>278</v>
      </c>
      <c r="D74" s="7" t="s">
        <v>29</v>
      </c>
      <c r="E74" s="7"/>
      <c r="F74" s="7"/>
      <c r="G74" s="9">
        <v>11</v>
      </c>
      <c r="H74" s="7"/>
      <c r="I74" s="7"/>
      <c r="J74" s="7"/>
      <c r="K74" s="7"/>
      <c r="L74" s="7"/>
      <c r="M74" s="7"/>
      <c r="N74" s="7"/>
      <c r="O74">
        <f t="shared" si="2"/>
        <v>11</v>
      </c>
    </row>
    <row r="75" ht="24" spans="1:15">
      <c r="A75" s="7">
        <v>74</v>
      </c>
      <c r="B75" s="7" t="s">
        <v>282</v>
      </c>
      <c r="C75" s="8" t="s">
        <v>283</v>
      </c>
      <c r="D75" s="7" t="s">
        <v>55</v>
      </c>
      <c r="E75" s="7"/>
      <c r="F75" s="7"/>
      <c r="G75" s="7">
        <v>2</v>
      </c>
      <c r="H75" s="7"/>
      <c r="I75" s="7"/>
      <c r="J75" s="7"/>
      <c r="K75" s="7"/>
      <c r="L75" s="7"/>
      <c r="M75" s="7"/>
      <c r="N75" s="7"/>
      <c r="O75">
        <f t="shared" si="2"/>
        <v>2</v>
      </c>
    </row>
    <row r="76" spans="1:15">
      <c r="A76" s="7">
        <v>75</v>
      </c>
      <c r="B76" s="10" t="s">
        <v>265</v>
      </c>
      <c r="C76" s="8">
        <v>1250</v>
      </c>
      <c r="D76" s="7" t="s">
        <v>29</v>
      </c>
      <c r="E76" s="7"/>
      <c r="F76" s="7"/>
      <c r="G76" s="9">
        <v>1</v>
      </c>
      <c r="H76" s="7"/>
      <c r="I76" s="7"/>
      <c r="J76" s="7"/>
      <c r="K76" s="7"/>
      <c r="L76" s="7"/>
      <c r="M76" s="7"/>
      <c r="N76" s="7"/>
      <c r="O76">
        <f t="shared" ref="O76:O91" si="3">SUM(E76:N76)</f>
        <v>1</v>
      </c>
    </row>
    <row r="77" spans="1:15">
      <c r="A77" s="7">
        <v>76</v>
      </c>
      <c r="B77" s="10" t="s">
        <v>265</v>
      </c>
      <c r="C77" s="8" t="s">
        <v>226</v>
      </c>
      <c r="D77" s="7" t="s">
        <v>29</v>
      </c>
      <c r="E77" s="7"/>
      <c r="F77" s="7"/>
      <c r="G77" s="9">
        <v>2</v>
      </c>
      <c r="H77" s="7"/>
      <c r="I77" s="7"/>
      <c r="J77" s="7"/>
      <c r="K77" s="7"/>
      <c r="L77" s="7"/>
      <c r="M77" s="7"/>
      <c r="N77" s="7"/>
      <c r="O77">
        <f t="shared" si="3"/>
        <v>2</v>
      </c>
    </row>
    <row r="78" spans="1:15">
      <c r="A78" s="7">
        <v>77</v>
      </c>
      <c r="B78" s="10" t="s">
        <v>265</v>
      </c>
      <c r="C78" s="8" t="s">
        <v>237</v>
      </c>
      <c r="D78" s="7" t="s">
        <v>29</v>
      </c>
      <c r="E78" s="7"/>
      <c r="F78" s="7"/>
      <c r="G78" s="9">
        <v>8</v>
      </c>
      <c r="H78" s="7"/>
      <c r="I78" s="7"/>
      <c r="J78" s="7"/>
      <c r="K78" s="7"/>
      <c r="L78" s="7"/>
      <c r="M78" s="7"/>
      <c r="N78" s="7"/>
      <c r="O78">
        <f t="shared" si="3"/>
        <v>8</v>
      </c>
    </row>
    <row r="79" spans="1:15">
      <c r="A79" s="7">
        <v>78</v>
      </c>
      <c r="B79" s="10" t="s">
        <v>284</v>
      </c>
      <c r="C79" s="8">
        <v>1000</v>
      </c>
      <c r="D79" s="7" t="s">
        <v>29</v>
      </c>
      <c r="E79" s="7"/>
      <c r="F79" s="7"/>
      <c r="G79" s="9">
        <v>1</v>
      </c>
      <c r="H79" s="7"/>
      <c r="I79" s="7"/>
      <c r="J79" s="7"/>
      <c r="K79" s="7"/>
      <c r="L79" s="7"/>
      <c r="M79" s="7"/>
      <c r="N79" s="7"/>
      <c r="O79">
        <f t="shared" si="3"/>
        <v>1</v>
      </c>
    </row>
    <row r="80" spans="1:15">
      <c r="A80" s="7">
        <v>79</v>
      </c>
      <c r="B80" s="10" t="s">
        <v>284</v>
      </c>
      <c r="C80" s="8" t="s">
        <v>233</v>
      </c>
      <c r="D80" s="7" t="s">
        <v>29</v>
      </c>
      <c r="E80" s="7"/>
      <c r="F80" s="7"/>
      <c r="G80" s="9">
        <v>2</v>
      </c>
      <c r="H80" s="7"/>
      <c r="I80" s="7"/>
      <c r="J80" s="7"/>
      <c r="K80" s="7"/>
      <c r="L80" s="7"/>
      <c r="M80" s="7"/>
      <c r="N80" s="7"/>
      <c r="O80">
        <f t="shared" si="3"/>
        <v>2</v>
      </c>
    </row>
    <row r="81" ht="24" spans="1:15">
      <c r="A81" s="7">
        <v>80</v>
      </c>
      <c r="B81" s="10" t="s">
        <v>285</v>
      </c>
      <c r="C81" s="8" t="s">
        <v>286</v>
      </c>
      <c r="D81" s="7" t="s">
        <v>55</v>
      </c>
      <c r="E81" s="7"/>
      <c r="F81" s="7"/>
      <c r="G81" s="9">
        <v>2</v>
      </c>
      <c r="H81" s="7"/>
      <c r="I81" s="7"/>
      <c r="J81" s="7"/>
      <c r="K81" s="7"/>
      <c r="L81" s="7"/>
      <c r="M81" s="7"/>
      <c r="N81" s="7"/>
      <c r="O81">
        <f t="shared" si="3"/>
        <v>2</v>
      </c>
    </row>
    <row r="82" ht="24" spans="1:15">
      <c r="A82" s="7">
        <v>81</v>
      </c>
      <c r="B82" s="10" t="s">
        <v>287</v>
      </c>
      <c r="C82" s="8" t="s">
        <v>288</v>
      </c>
      <c r="D82" s="7" t="s">
        <v>55</v>
      </c>
      <c r="E82" s="7"/>
      <c r="F82" s="7"/>
      <c r="G82" s="9">
        <v>2</v>
      </c>
      <c r="H82" s="7"/>
      <c r="I82" s="7"/>
      <c r="J82" s="7"/>
      <c r="K82" s="7"/>
      <c r="L82" s="7"/>
      <c r="M82" s="7"/>
      <c r="N82" s="7"/>
      <c r="O82">
        <f t="shared" si="3"/>
        <v>2</v>
      </c>
    </row>
    <row r="83" ht="24" spans="1:15">
      <c r="A83" s="7">
        <v>82</v>
      </c>
      <c r="B83" s="10" t="s">
        <v>289</v>
      </c>
      <c r="C83" s="8" t="s">
        <v>290</v>
      </c>
      <c r="D83" s="7" t="s">
        <v>55</v>
      </c>
      <c r="E83" s="7"/>
      <c r="F83" s="7"/>
      <c r="G83" s="9">
        <v>1</v>
      </c>
      <c r="H83" s="7"/>
      <c r="I83" s="7"/>
      <c r="J83" s="7"/>
      <c r="K83" s="7"/>
      <c r="L83" s="7"/>
      <c r="M83" s="7"/>
      <c r="N83" s="7"/>
      <c r="O83">
        <f t="shared" si="3"/>
        <v>1</v>
      </c>
    </row>
    <row r="84" ht="24" spans="1:15">
      <c r="A84" s="7">
        <v>83</v>
      </c>
      <c r="B84" s="10" t="s">
        <v>291</v>
      </c>
      <c r="C84" s="8" t="s">
        <v>292</v>
      </c>
      <c r="D84" s="7" t="s">
        <v>55</v>
      </c>
      <c r="E84" s="7"/>
      <c r="F84" s="7"/>
      <c r="G84" s="9">
        <v>1</v>
      </c>
      <c r="H84" s="7"/>
      <c r="I84" s="7"/>
      <c r="J84" s="7"/>
      <c r="K84" s="7"/>
      <c r="L84" s="7"/>
      <c r="M84" s="7"/>
      <c r="N84" s="7"/>
      <c r="O84">
        <f t="shared" si="3"/>
        <v>1</v>
      </c>
    </row>
    <row r="85" ht="24" spans="1:15">
      <c r="A85" s="7">
        <v>84</v>
      </c>
      <c r="B85" s="10" t="s">
        <v>293</v>
      </c>
      <c r="C85" s="8" t="s">
        <v>294</v>
      </c>
      <c r="D85" s="7" t="s">
        <v>55</v>
      </c>
      <c r="E85" s="7"/>
      <c r="F85" s="7"/>
      <c r="G85" s="9">
        <v>1</v>
      </c>
      <c r="H85" s="7"/>
      <c r="I85" s="7"/>
      <c r="J85" s="7"/>
      <c r="K85" s="7"/>
      <c r="L85" s="7"/>
      <c r="M85" s="7"/>
      <c r="N85" s="7"/>
      <c r="O85">
        <f t="shared" si="3"/>
        <v>1</v>
      </c>
    </row>
    <row r="86" ht="24" spans="1:15">
      <c r="A86" s="7"/>
      <c r="B86" s="10" t="s">
        <v>295</v>
      </c>
      <c r="C86" s="8" t="s">
        <v>296</v>
      </c>
      <c r="D86" s="7"/>
      <c r="E86" s="7"/>
      <c r="F86" s="7"/>
      <c r="G86" s="9">
        <v>6</v>
      </c>
      <c r="H86" s="7"/>
      <c r="I86" s="7"/>
      <c r="J86" s="7"/>
      <c r="K86" s="7"/>
      <c r="L86" s="7"/>
      <c r="M86" s="7"/>
      <c r="N86" s="7"/>
      <c r="O86">
        <f t="shared" si="3"/>
        <v>6</v>
      </c>
    </row>
    <row r="87" spans="1:15">
      <c r="A87" s="7">
        <v>85</v>
      </c>
      <c r="B87" s="8" t="s">
        <v>265</v>
      </c>
      <c r="C87" s="8" t="s">
        <v>248</v>
      </c>
      <c r="D87" s="8" t="s">
        <v>29</v>
      </c>
      <c r="E87" s="7"/>
      <c r="F87" s="7"/>
      <c r="G87" s="7"/>
      <c r="H87" s="8">
        <v>1</v>
      </c>
      <c r="I87" s="7"/>
      <c r="J87" s="7"/>
      <c r="K87" s="7"/>
      <c r="L87" s="7"/>
      <c r="M87" s="7"/>
      <c r="N87" s="7"/>
      <c r="O87">
        <f t="shared" si="3"/>
        <v>1</v>
      </c>
    </row>
    <row r="88" spans="1:15">
      <c r="A88" s="7">
        <v>86</v>
      </c>
      <c r="B88" s="8" t="s">
        <v>297</v>
      </c>
      <c r="C88" s="8" t="s">
        <v>298</v>
      </c>
      <c r="D88" s="8" t="s">
        <v>29</v>
      </c>
      <c r="E88" s="7"/>
      <c r="F88" s="7"/>
      <c r="G88" s="7"/>
      <c r="H88" s="8">
        <v>10</v>
      </c>
      <c r="I88" s="7"/>
      <c r="J88" s="7"/>
      <c r="K88" s="7"/>
      <c r="L88" s="7"/>
      <c r="M88" s="7"/>
      <c r="N88" s="7"/>
      <c r="O88">
        <f t="shared" si="3"/>
        <v>10</v>
      </c>
    </row>
    <row r="89" spans="1:15">
      <c r="A89" s="7">
        <v>87</v>
      </c>
      <c r="B89" s="8" t="s">
        <v>299</v>
      </c>
      <c r="C89" s="8" t="s">
        <v>300</v>
      </c>
      <c r="D89" s="8" t="s">
        <v>29</v>
      </c>
      <c r="E89" s="7"/>
      <c r="F89" s="7"/>
      <c r="G89" s="7"/>
      <c r="H89" s="8">
        <v>2</v>
      </c>
      <c r="I89" s="7"/>
      <c r="J89" s="7"/>
      <c r="K89" s="7"/>
      <c r="L89" s="7"/>
      <c r="M89" s="7"/>
      <c r="N89" s="7"/>
      <c r="O89">
        <f t="shared" si="3"/>
        <v>2</v>
      </c>
    </row>
    <row r="90" spans="1:15">
      <c r="A90" s="7">
        <v>88</v>
      </c>
      <c r="B90" s="8" t="s">
        <v>301</v>
      </c>
      <c r="C90" s="8" t="s">
        <v>302</v>
      </c>
      <c r="D90" s="8" t="s">
        <v>29</v>
      </c>
      <c r="E90" s="7"/>
      <c r="F90" s="7"/>
      <c r="G90" s="7"/>
      <c r="H90" s="8">
        <v>5</v>
      </c>
      <c r="I90" s="7"/>
      <c r="J90" s="7"/>
      <c r="K90" s="7"/>
      <c r="L90" s="7"/>
      <c r="M90" s="7"/>
      <c r="N90" s="7"/>
      <c r="O90">
        <f t="shared" si="3"/>
        <v>5</v>
      </c>
    </row>
    <row r="91" spans="1:15">
      <c r="A91" s="7">
        <v>89</v>
      </c>
      <c r="B91" s="8" t="s">
        <v>303</v>
      </c>
      <c r="C91" s="8" t="s">
        <v>300</v>
      </c>
      <c r="D91" s="8" t="s">
        <v>29</v>
      </c>
      <c r="E91" s="7"/>
      <c r="F91" s="7"/>
      <c r="G91" s="7"/>
      <c r="H91" s="8">
        <v>1</v>
      </c>
      <c r="I91" s="7"/>
      <c r="J91" s="7"/>
      <c r="K91" s="7"/>
      <c r="L91" s="7"/>
      <c r="M91" s="7"/>
      <c r="N91" s="7"/>
      <c r="O91">
        <f t="shared" si="3"/>
        <v>1</v>
      </c>
    </row>
    <row r="92" spans="1:15">
      <c r="A92" s="7">
        <v>90</v>
      </c>
      <c r="B92" s="8" t="s">
        <v>284</v>
      </c>
      <c r="C92" s="8" t="s">
        <v>227</v>
      </c>
      <c r="D92" s="8" t="s">
        <v>29</v>
      </c>
      <c r="E92" s="7"/>
      <c r="F92" s="7"/>
      <c r="G92" s="7"/>
      <c r="H92" s="8">
        <v>1</v>
      </c>
      <c r="I92" s="7"/>
      <c r="J92" s="7"/>
      <c r="K92" s="7"/>
      <c r="L92" s="7"/>
      <c r="M92" s="7"/>
      <c r="N92" s="7"/>
      <c r="O92">
        <f t="shared" ref="O92:O108" si="4">SUM(E92:N92)</f>
        <v>1</v>
      </c>
    </row>
    <row r="93" spans="1:15">
      <c r="A93" s="7">
        <v>91</v>
      </c>
      <c r="B93" s="8" t="s">
        <v>304</v>
      </c>
      <c r="C93" s="8" t="s">
        <v>250</v>
      </c>
      <c r="D93" s="8" t="s">
        <v>29</v>
      </c>
      <c r="E93" s="7"/>
      <c r="F93" s="7"/>
      <c r="G93" s="7"/>
      <c r="H93" s="8">
        <v>1</v>
      </c>
      <c r="I93" s="7"/>
      <c r="J93" s="7"/>
      <c r="K93" s="7"/>
      <c r="L93" s="7"/>
      <c r="M93" s="7"/>
      <c r="N93" s="7"/>
      <c r="O93">
        <f t="shared" si="4"/>
        <v>1</v>
      </c>
    </row>
    <row r="94" spans="1:15">
      <c r="A94" s="7">
        <v>92</v>
      </c>
      <c r="B94" s="8" t="s">
        <v>266</v>
      </c>
      <c r="C94" s="8" t="s">
        <v>305</v>
      </c>
      <c r="D94" s="8" t="s">
        <v>29</v>
      </c>
      <c r="E94" s="7"/>
      <c r="F94" s="7"/>
      <c r="G94" s="7"/>
      <c r="H94" s="8">
        <f>1+2</f>
        <v>3</v>
      </c>
      <c r="I94" s="7"/>
      <c r="J94" s="7"/>
      <c r="K94" s="7"/>
      <c r="L94" s="7"/>
      <c r="M94" s="7"/>
      <c r="N94" s="7"/>
      <c r="O94">
        <f t="shared" si="4"/>
        <v>3</v>
      </c>
    </row>
    <row r="95" spans="1:15">
      <c r="A95" s="7">
        <v>93</v>
      </c>
      <c r="B95" s="8" t="s">
        <v>306</v>
      </c>
      <c r="C95" s="8" t="s">
        <v>231</v>
      </c>
      <c r="D95" s="8" t="s">
        <v>29</v>
      </c>
      <c r="E95" s="7"/>
      <c r="F95" s="7"/>
      <c r="G95" s="7"/>
      <c r="H95" s="8">
        <v>2</v>
      </c>
      <c r="I95" s="7"/>
      <c r="J95" s="7"/>
      <c r="K95" s="7"/>
      <c r="L95" s="7"/>
      <c r="M95" s="7"/>
      <c r="N95" s="7"/>
      <c r="O95">
        <f t="shared" si="4"/>
        <v>2</v>
      </c>
    </row>
    <row r="96" spans="1:15">
      <c r="A96" s="7">
        <v>94</v>
      </c>
      <c r="B96" s="8" t="s">
        <v>304</v>
      </c>
      <c r="C96" s="8" t="s">
        <v>250</v>
      </c>
      <c r="D96" s="8" t="s">
        <v>29</v>
      </c>
      <c r="E96" s="7"/>
      <c r="F96" s="7"/>
      <c r="G96" s="7"/>
      <c r="H96" s="8">
        <v>1</v>
      </c>
      <c r="I96" s="7"/>
      <c r="J96" s="7"/>
      <c r="K96" s="7"/>
      <c r="L96" s="7"/>
      <c r="M96" s="7"/>
      <c r="N96" s="7"/>
      <c r="O96">
        <f t="shared" si="4"/>
        <v>1</v>
      </c>
    </row>
    <row r="97" ht="100" customHeight="1" spans="1:15">
      <c r="A97" s="7">
        <v>95</v>
      </c>
      <c r="B97" s="8" t="s">
        <v>307</v>
      </c>
      <c r="C97" s="8" t="s">
        <v>254</v>
      </c>
      <c r="D97" s="8" t="s">
        <v>29</v>
      </c>
      <c r="E97" s="7"/>
      <c r="F97" s="7"/>
      <c r="G97" s="7"/>
      <c r="H97" s="8">
        <v>1</v>
      </c>
      <c r="I97" s="7"/>
      <c r="J97" s="7"/>
      <c r="K97" s="7"/>
      <c r="L97" s="7"/>
      <c r="M97" s="7"/>
      <c r="N97" s="7"/>
      <c r="O97">
        <f t="shared" si="4"/>
        <v>1</v>
      </c>
    </row>
    <row r="98" ht="23" customHeight="1" spans="1:15">
      <c r="A98" s="7">
        <v>96</v>
      </c>
      <c r="B98" s="8" t="s">
        <v>308</v>
      </c>
      <c r="C98" s="8" t="s">
        <v>309</v>
      </c>
      <c r="D98" s="8" t="s">
        <v>55</v>
      </c>
      <c r="E98" s="7"/>
      <c r="F98" s="7"/>
      <c r="G98" s="7"/>
      <c r="H98" s="8">
        <v>1</v>
      </c>
      <c r="I98" s="7"/>
      <c r="J98" s="7"/>
      <c r="K98" s="7"/>
      <c r="L98" s="7"/>
      <c r="M98" s="7"/>
      <c r="N98" s="7"/>
      <c r="O98">
        <f t="shared" si="4"/>
        <v>1</v>
      </c>
    </row>
    <row r="99" ht="24" spans="1:15">
      <c r="A99" s="7">
        <v>97</v>
      </c>
      <c r="B99" s="8" t="s">
        <v>310</v>
      </c>
      <c r="C99" s="8" t="s">
        <v>311</v>
      </c>
      <c r="D99" s="8" t="s">
        <v>55</v>
      </c>
      <c r="E99" s="7"/>
      <c r="F99" s="7"/>
      <c r="G99" s="7"/>
      <c r="H99" s="8">
        <v>1</v>
      </c>
      <c r="I99" s="7"/>
      <c r="J99" s="7"/>
      <c r="K99" s="7"/>
      <c r="L99" s="7"/>
      <c r="M99" s="7"/>
      <c r="N99" s="7"/>
      <c r="O99">
        <f t="shared" si="4"/>
        <v>1</v>
      </c>
    </row>
    <row r="100" spans="1:15">
      <c r="A100" s="7">
        <v>98</v>
      </c>
      <c r="B100" s="8" t="s">
        <v>307</v>
      </c>
      <c r="C100" s="8" t="s">
        <v>258</v>
      </c>
      <c r="D100" s="8" t="s">
        <v>29</v>
      </c>
      <c r="E100" s="7"/>
      <c r="F100" s="7"/>
      <c r="G100" s="7"/>
      <c r="H100" s="8">
        <v>1</v>
      </c>
      <c r="I100" s="7"/>
      <c r="J100" s="7"/>
      <c r="K100" s="7"/>
      <c r="L100" s="7"/>
      <c r="M100" s="7"/>
      <c r="N100" s="7"/>
      <c r="O100">
        <f t="shared" si="4"/>
        <v>1</v>
      </c>
    </row>
    <row r="101" spans="1:15">
      <c r="A101" s="7">
        <v>99</v>
      </c>
      <c r="B101" s="8" t="s">
        <v>265</v>
      </c>
      <c r="C101" s="8" t="s">
        <v>259</v>
      </c>
      <c r="D101" s="8" t="s">
        <v>29</v>
      </c>
      <c r="E101" s="7"/>
      <c r="F101" s="7"/>
      <c r="G101" s="7"/>
      <c r="H101" s="8">
        <v>1</v>
      </c>
      <c r="I101" s="7"/>
      <c r="J101" s="7"/>
      <c r="K101" s="7"/>
      <c r="L101" s="7"/>
      <c r="M101" s="7"/>
      <c r="N101" s="7"/>
      <c r="O101">
        <f t="shared" si="4"/>
        <v>1</v>
      </c>
    </row>
    <row r="102" spans="1:15">
      <c r="A102" s="7">
        <v>100</v>
      </c>
      <c r="B102" s="8" t="s">
        <v>301</v>
      </c>
      <c r="C102" s="8" t="s">
        <v>312</v>
      </c>
      <c r="D102" s="8" t="s">
        <v>29</v>
      </c>
      <c r="E102" s="7"/>
      <c r="F102" s="7"/>
      <c r="G102" s="7"/>
      <c r="H102" s="8">
        <v>1</v>
      </c>
      <c r="I102" s="7"/>
      <c r="J102" s="7"/>
      <c r="K102" s="7"/>
      <c r="L102" s="7"/>
      <c r="M102" s="7"/>
      <c r="N102" s="7"/>
      <c r="O102">
        <f t="shared" si="4"/>
        <v>1</v>
      </c>
    </row>
    <row r="103" spans="1:15">
      <c r="A103" s="7">
        <v>101</v>
      </c>
      <c r="B103" s="8" t="s">
        <v>265</v>
      </c>
      <c r="C103" s="8" t="s">
        <v>256</v>
      </c>
      <c r="D103" s="8" t="s">
        <v>29</v>
      </c>
      <c r="E103" s="7"/>
      <c r="F103" s="7"/>
      <c r="G103" s="7"/>
      <c r="H103" s="8">
        <v>1</v>
      </c>
      <c r="I103" s="7"/>
      <c r="J103" s="7"/>
      <c r="K103" s="7"/>
      <c r="L103" s="7"/>
      <c r="M103" s="7"/>
      <c r="N103" s="7"/>
      <c r="O103">
        <f t="shared" si="4"/>
        <v>1</v>
      </c>
    </row>
    <row r="104" ht="24" spans="1:15">
      <c r="A104" s="7">
        <v>102</v>
      </c>
      <c r="B104" s="8" t="s">
        <v>313</v>
      </c>
      <c r="C104" s="8" t="s">
        <v>314</v>
      </c>
      <c r="D104" s="8" t="s">
        <v>55</v>
      </c>
      <c r="E104" s="7"/>
      <c r="F104" s="7"/>
      <c r="G104" s="7"/>
      <c r="H104" s="8">
        <v>1</v>
      </c>
      <c r="I104" s="7"/>
      <c r="J104" s="7"/>
      <c r="K104" s="7"/>
      <c r="L104" s="7"/>
      <c r="M104" s="7"/>
      <c r="N104" s="7"/>
      <c r="O104">
        <f t="shared" si="4"/>
        <v>1</v>
      </c>
    </row>
    <row r="105" spans="1:15">
      <c r="A105" s="7">
        <v>103</v>
      </c>
      <c r="B105" s="8" t="s">
        <v>307</v>
      </c>
      <c r="C105" s="8" t="s">
        <v>243</v>
      </c>
      <c r="D105" s="8" t="s">
        <v>29</v>
      </c>
      <c r="E105" s="7"/>
      <c r="F105" s="7"/>
      <c r="G105" s="7"/>
      <c r="H105" s="8">
        <v>1</v>
      </c>
      <c r="I105" s="7"/>
      <c r="J105" s="7"/>
      <c r="K105" s="7"/>
      <c r="L105" s="7"/>
      <c r="M105" s="7"/>
      <c r="N105" s="7"/>
      <c r="O105">
        <f t="shared" si="4"/>
        <v>1</v>
      </c>
    </row>
    <row r="106" spans="1:15">
      <c r="A106" s="7">
        <v>104</v>
      </c>
      <c r="B106" s="8" t="s">
        <v>284</v>
      </c>
      <c r="C106" s="8" t="s">
        <v>315</v>
      </c>
      <c r="D106" s="8" t="s">
        <v>29</v>
      </c>
      <c r="E106" s="7"/>
      <c r="F106" s="7"/>
      <c r="G106" s="7"/>
      <c r="H106" s="8">
        <v>1</v>
      </c>
      <c r="I106" s="7"/>
      <c r="J106" s="7"/>
      <c r="K106" s="7"/>
      <c r="L106" s="7"/>
      <c r="M106" s="7"/>
      <c r="N106" s="7"/>
      <c r="O106">
        <f t="shared" si="4"/>
        <v>1</v>
      </c>
    </row>
    <row r="107" ht="24" spans="1:15">
      <c r="A107" s="7">
        <v>105</v>
      </c>
      <c r="B107" s="8" t="s">
        <v>316</v>
      </c>
      <c r="C107" s="8" t="s">
        <v>317</v>
      </c>
      <c r="D107" s="8" t="s">
        <v>55</v>
      </c>
      <c r="E107" s="7"/>
      <c r="F107" s="7"/>
      <c r="G107" s="7"/>
      <c r="H107" s="8">
        <v>1</v>
      </c>
      <c r="I107" s="7"/>
      <c r="J107" s="7"/>
      <c r="K107" s="7"/>
      <c r="L107" s="7"/>
      <c r="M107" s="7"/>
      <c r="N107" s="7"/>
      <c r="O107">
        <f t="shared" si="4"/>
        <v>1</v>
      </c>
    </row>
    <row r="108" spans="1:15">
      <c r="A108" s="7">
        <v>106</v>
      </c>
      <c r="B108" s="8" t="s">
        <v>307</v>
      </c>
      <c r="C108" s="8" t="s">
        <v>246</v>
      </c>
      <c r="D108" s="8" t="s">
        <v>29</v>
      </c>
      <c r="E108" s="7"/>
      <c r="F108" s="7"/>
      <c r="G108" s="7"/>
      <c r="H108" s="8">
        <v>1</v>
      </c>
      <c r="I108" s="7"/>
      <c r="J108" s="7"/>
      <c r="K108" s="7"/>
      <c r="L108" s="7"/>
      <c r="M108" s="7"/>
      <c r="N108" s="7"/>
      <c r="O108">
        <f t="shared" si="4"/>
        <v>1</v>
      </c>
    </row>
    <row r="109" spans="1:15">
      <c r="A109" s="7">
        <v>107</v>
      </c>
      <c r="B109" s="8" t="s">
        <v>284</v>
      </c>
      <c r="C109" s="8" t="s">
        <v>250</v>
      </c>
      <c r="D109" s="8" t="s">
        <v>29</v>
      </c>
      <c r="E109" s="7"/>
      <c r="F109" s="7"/>
      <c r="G109" s="7"/>
      <c r="H109" s="8">
        <v>1</v>
      </c>
      <c r="I109" s="7"/>
      <c r="J109" s="7"/>
      <c r="K109" s="7"/>
      <c r="L109" s="7"/>
      <c r="M109" s="7"/>
      <c r="N109" s="7"/>
      <c r="O109">
        <f t="shared" ref="O109:O119" si="5">SUM(E109:N109)</f>
        <v>1</v>
      </c>
    </row>
    <row r="110" spans="1:15">
      <c r="A110" s="7">
        <v>108</v>
      </c>
      <c r="B110" s="8" t="s">
        <v>318</v>
      </c>
      <c r="C110" s="8" t="s">
        <v>319</v>
      </c>
      <c r="D110" s="8" t="s">
        <v>29</v>
      </c>
      <c r="E110" s="7"/>
      <c r="F110" s="7"/>
      <c r="G110" s="7"/>
      <c r="H110" s="8">
        <v>1</v>
      </c>
      <c r="I110" s="7"/>
      <c r="J110" s="7"/>
      <c r="K110" s="7"/>
      <c r="L110" s="7"/>
      <c r="M110" s="7"/>
      <c r="N110" s="7"/>
      <c r="O110">
        <f t="shared" si="5"/>
        <v>1</v>
      </c>
    </row>
    <row r="111" ht="22" customHeight="1" spans="1:15">
      <c r="A111" s="7">
        <v>109</v>
      </c>
      <c r="B111" s="8" t="s">
        <v>320</v>
      </c>
      <c r="C111" s="8" t="s">
        <v>321</v>
      </c>
      <c r="D111" s="8" t="s">
        <v>55</v>
      </c>
      <c r="E111" s="7"/>
      <c r="F111" s="7"/>
      <c r="G111" s="7"/>
      <c r="H111" s="8">
        <v>1</v>
      </c>
      <c r="I111" s="7"/>
      <c r="J111" s="7"/>
      <c r="K111" s="7"/>
      <c r="L111" s="7"/>
      <c r="M111" s="7"/>
      <c r="N111" s="7"/>
      <c r="O111">
        <f t="shared" si="5"/>
        <v>1</v>
      </c>
    </row>
    <row r="112" spans="1:15">
      <c r="A112" s="7">
        <v>110</v>
      </c>
      <c r="B112" s="8" t="s">
        <v>265</v>
      </c>
      <c r="C112" s="8" t="s">
        <v>232</v>
      </c>
      <c r="D112" s="8" t="s">
        <v>29</v>
      </c>
      <c r="E112" s="7"/>
      <c r="F112" s="7"/>
      <c r="G112" s="7"/>
      <c r="H112" s="8">
        <v>1</v>
      </c>
      <c r="I112" s="7"/>
      <c r="J112" s="7"/>
      <c r="K112" s="7"/>
      <c r="L112" s="7"/>
      <c r="M112" s="7"/>
      <c r="N112" s="7"/>
      <c r="O112">
        <f t="shared" si="5"/>
        <v>1</v>
      </c>
    </row>
    <row r="113" ht="19" customHeight="1" spans="1:15">
      <c r="A113" s="7">
        <v>111</v>
      </c>
      <c r="B113" s="8" t="s">
        <v>322</v>
      </c>
      <c r="C113" s="8" t="s">
        <v>323</v>
      </c>
      <c r="D113" s="8" t="s">
        <v>55</v>
      </c>
      <c r="E113" s="7"/>
      <c r="F113" s="7"/>
      <c r="G113" s="7"/>
      <c r="H113" s="8">
        <v>2</v>
      </c>
      <c r="I113" s="7"/>
      <c r="J113" s="7"/>
      <c r="K113" s="7"/>
      <c r="L113" s="7"/>
      <c r="M113" s="7"/>
      <c r="N113" s="7"/>
      <c r="O113">
        <f t="shared" si="5"/>
        <v>2</v>
      </c>
    </row>
    <row r="114" ht="20" customHeight="1" spans="1:15">
      <c r="A114" s="7">
        <v>112</v>
      </c>
      <c r="B114" s="8" t="s">
        <v>324</v>
      </c>
      <c r="C114" s="8" t="s">
        <v>325</v>
      </c>
      <c r="D114" s="8" t="s">
        <v>55</v>
      </c>
      <c r="E114" s="7"/>
      <c r="F114" s="7"/>
      <c r="G114" s="7"/>
      <c r="H114" s="8">
        <v>1</v>
      </c>
      <c r="I114" s="7"/>
      <c r="J114" s="7"/>
      <c r="K114" s="7"/>
      <c r="L114" s="7"/>
      <c r="M114" s="7"/>
      <c r="N114" s="7"/>
      <c r="O114">
        <f t="shared" si="5"/>
        <v>1</v>
      </c>
    </row>
    <row r="115" spans="1:15">
      <c r="A115" s="7">
        <v>113</v>
      </c>
      <c r="B115" s="8" t="s">
        <v>307</v>
      </c>
      <c r="C115" s="8" t="s">
        <v>315</v>
      </c>
      <c r="D115" s="8" t="s">
        <v>29</v>
      </c>
      <c r="E115" s="7"/>
      <c r="F115" s="7"/>
      <c r="G115" s="7"/>
      <c r="H115" s="8">
        <v>3</v>
      </c>
      <c r="I115" s="7"/>
      <c r="J115" s="7"/>
      <c r="K115" s="7"/>
      <c r="L115" s="7"/>
      <c r="M115" s="7"/>
      <c r="N115" s="7"/>
      <c r="O115">
        <f t="shared" si="5"/>
        <v>3</v>
      </c>
    </row>
    <row r="116" ht="24" spans="1:15">
      <c r="A116" s="7">
        <v>114</v>
      </c>
      <c r="B116" s="8" t="s">
        <v>326</v>
      </c>
      <c r="C116" s="8" t="s">
        <v>327</v>
      </c>
      <c r="D116" s="8"/>
      <c r="E116" s="7"/>
      <c r="F116" s="7"/>
      <c r="G116" s="7"/>
      <c r="H116" s="8">
        <v>3</v>
      </c>
      <c r="I116" s="7"/>
      <c r="J116" s="7"/>
      <c r="K116" s="7"/>
      <c r="L116" s="7"/>
      <c r="M116" s="7"/>
      <c r="N116" s="7"/>
      <c r="O116">
        <f t="shared" si="5"/>
        <v>3</v>
      </c>
    </row>
    <row r="117" spans="1:15">
      <c r="A117" s="7">
        <v>115</v>
      </c>
      <c r="B117" s="8" t="s">
        <v>265</v>
      </c>
      <c r="C117" s="8" t="s">
        <v>233</v>
      </c>
      <c r="D117" s="8" t="s">
        <v>29</v>
      </c>
      <c r="E117" s="7"/>
      <c r="F117" s="7"/>
      <c r="G117" s="7"/>
      <c r="H117" s="8">
        <v>1</v>
      </c>
      <c r="I117" s="7"/>
      <c r="J117" s="7"/>
      <c r="K117" s="7"/>
      <c r="L117" s="7"/>
      <c r="M117" s="7"/>
      <c r="N117" s="7"/>
      <c r="O117">
        <f t="shared" si="5"/>
        <v>1</v>
      </c>
    </row>
    <row r="118" spans="1:15">
      <c r="A118" s="7">
        <v>116</v>
      </c>
      <c r="B118" s="8" t="s">
        <v>306</v>
      </c>
      <c r="C118" s="8" t="s">
        <v>261</v>
      </c>
      <c r="D118" s="8" t="s">
        <v>29</v>
      </c>
      <c r="E118" s="7"/>
      <c r="F118" s="7"/>
      <c r="G118" s="7"/>
      <c r="H118" s="8">
        <v>7</v>
      </c>
      <c r="I118" s="7"/>
      <c r="J118" s="7"/>
      <c r="K118" s="7"/>
      <c r="L118" s="7"/>
      <c r="M118" s="7"/>
      <c r="N118" s="7"/>
      <c r="O118">
        <f t="shared" si="5"/>
        <v>7</v>
      </c>
    </row>
    <row r="119" spans="1:15">
      <c r="A119" s="7">
        <v>117</v>
      </c>
      <c r="B119" s="8" t="s">
        <v>301</v>
      </c>
      <c r="C119" s="8" t="s">
        <v>298</v>
      </c>
      <c r="D119" s="8" t="s">
        <v>29</v>
      </c>
      <c r="E119" s="7"/>
      <c r="F119" s="7"/>
      <c r="G119" s="7"/>
      <c r="H119" s="8">
        <f>7+7+7</f>
        <v>21</v>
      </c>
      <c r="I119" s="7"/>
      <c r="J119" s="7"/>
      <c r="K119" s="7"/>
      <c r="L119" s="7"/>
      <c r="M119" s="7"/>
      <c r="N119" s="7"/>
      <c r="O119">
        <f t="shared" si="5"/>
        <v>21</v>
      </c>
    </row>
    <row r="120" spans="1:15">
      <c r="A120" s="7">
        <v>118</v>
      </c>
      <c r="B120" s="8" t="s">
        <v>304</v>
      </c>
      <c r="C120" s="8" t="s">
        <v>244</v>
      </c>
      <c r="D120" s="8" t="s">
        <v>29</v>
      </c>
      <c r="E120" s="7"/>
      <c r="F120" s="7"/>
      <c r="G120" s="7"/>
      <c r="H120" s="8">
        <v>2</v>
      </c>
      <c r="I120" s="7"/>
      <c r="J120" s="7"/>
      <c r="K120" s="7"/>
      <c r="L120" s="7"/>
      <c r="M120" s="7"/>
      <c r="N120" s="7"/>
      <c r="O120">
        <f t="shared" ref="O120:O131" si="6">SUM(E120:N120)</f>
        <v>2</v>
      </c>
    </row>
    <row r="121" spans="1:15">
      <c r="A121" s="7">
        <v>119</v>
      </c>
      <c r="B121" s="8" t="s">
        <v>265</v>
      </c>
      <c r="C121" s="8" t="s">
        <v>257</v>
      </c>
      <c r="D121" s="8" t="s">
        <v>29</v>
      </c>
      <c r="E121" s="7"/>
      <c r="F121" s="7"/>
      <c r="G121" s="7"/>
      <c r="H121" s="8">
        <v>1</v>
      </c>
      <c r="I121" s="7"/>
      <c r="J121" s="7"/>
      <c r="K121" s="7"/>
      <c r="L121" s="7"/>
      <c r="M121" s="7"/>
      <c r="N121" s="7"/>
      <c r="O121">
        <f t="shared" si="6"/>
        <v>1</v>
      </c>
    </row>
    <row r="122" ht="23" customHeight="1" spans="1:15">
      <c r="A122" s="7">
        <v>120</v>
      </c>
      <c r="B122" s="8" t="s">
        <v>328</v>
      </c>
      <c r="C122" s="8" t="s">
        <v>329</v>
      </c>
      <c r="D122" s="8" t="s">
        <v>55</v>
      </c>
      <c r="E122" s="7"/>
      <c r="F122" s="7"/>
      <c r="G122" s="7"/>
      <c r="H122" s="8">
        <v>2</v>
      </c>
      <c r="I122" s="7"/>
      <c r="J122" s="7"/>
      <c r="K122" s="7"/>
      <c r="L122" s="7"/>
      <c r="M122" s="7"/>
      <c r="N122" s="7"/>
      <c r="O122">
        <f t="shared" si="6"/>
        <v>2</v>
      </c>
    </row>
    <row r="123" ht="21" customHeight="1" spans="1:15">
      <c r="A123" s="7">
        <v>121</v>
      </c>
      <c r="B123" s="8" t="s">
        <v>308</v>
      </c>
      <c r="C123" s="8" t="s">
        <v>330</v>
      </c>
      <c r="D123" s="8" t="s">
        <v>55</v>
      </c>
      <c r="E123" s="7"/>
      <c r="F123" s="7"/>
      <c r="G123" s="7"/>
      <c r="H123" s="8">
        <v>1</v>
      </c>
      <c r="I123" s="7"/>
      <c r="J123" s="7"/>
      <c r="K123" s="7"/>
      <c r="L123" s="7"/>
      <c r="M123" s="7"/>
      <c r="N123" s="7"/>
      <c r="O123">
        <f t="shared" si="6"/>
        <v>1</v>
      </c>
    </row>
    <row r="124" spans="1:15">
      <c r="A124" s="7">
        <v>122</v>
      </c>
      <c r="B124" s="8" t="s">
        <v>304</v>
      </c>
      <c r="C124" s="8" t="s">
        <v>241</v>
      </c>
      <c r="D124" s="8" t="s">
        <v>29</v>
      </c>
      <c r="E124" s="7"/>
      <c r="F124" s="7"/>
      <c r="G124" s="7"/>
      <c r="H124" s="8">
        <v>1</v>
      </c>
      <c r="I124" s="7"/>
      <c r="J124" s="7"/>
      <c r="K124" s="7"/>
      <c r="L124" s="7"/>
      <c r="M124" s="7"/>
      <c r="N124" s="7"/>
      <c r="O124">
        <f t="shared" si="6"/>
        <v>1</v>
      </c>
    </row>
    <row r="125" spans="1:15">
      <c r="A125" s="7">
        <v>123</v>
      </c>
      <c r="B125" s="8" t="s">
        <v>306</v>
      </c>
      <c r="C125" s="8" t="s">
        <v>331</v>
      </c>
      <c r="D125" s="8" t="s">
        <v>29</v>
      </c>
      <c r="E125" s="7"/>
      <c r="F125" s="7"/>
      <c r="G125" s="7"/>
      <c r="H125" s="8">
        <f>7+7</f>
        <v>14</v>
      </c>
      <c r="I125" s="7"/>
      <c r="J125" s="7"/>
      <c r="K125" s="7"/>
      <c r="L125" s="7"/>
      <c r="M125" s="7"/>
      <c r="N125" s="7"/>
      <c r="O125">
        <f t="shared" si="6"/>
        <v>14</v>
      </c>
    </row>
    <row r="126" ht="20" customHeight="1" spans="1:15">
      <c r="A126" s="7">
        <v>124</v>
      </c>
      <c r="B126" s="8" t="s">
        <v>332</v>
      </c>
      <c r="C126" s="8" t="s">
        <v>333</v>
      </c>
      <c r="D126" s="8" t="s">
        <v>55</v>
      </c>
      <c r="E126" s="7"/>
      <c r="F126" s="7"/>
      <c r="G126" s="7"/>
      <c r="H126" s="8">
        <v>1</v>
      </c>
      <c r="I126" s="7"/>
      <c r="J126" s="7"/>
      <c r="K126" s="7"/>
      <c r="L126" s="7"/>
      <c r="M126" s="7"/>
      <c r="N126" s="7"/>
      <c r="O126">
        <f t="shared" si="6"/>
        <v>1</v>
      </c>
    </row>
    <row r="127" ht="24" spans="1:15">
      <c r="A127" s="7">
        <v>125</v>
      </c>
      <c r="B127" s="8" t="s">
        <v>334</v>
      </c>
      <c r="C127" s="8" t="s">
        <v>335</v>
      </c>
      <c r="D127" s="8" t="s">
        <v>55</v>
      </c>
      <c r="E127" s="7"/>
      <c r="F127" s="7"/>
      <c r="G127" s="7"/>
      <c r="H127" s="8">
        <v>3</v>
      </c>
      <c r="I127" s="7"/>
      <c r="J127" s="7"/>
      <c r="K127" s="7"/>
      <c r="L127" s="7"/>
      <c r="M127" s="7"/>
      <c r="N127" s="7"/>
      <c r="O127">
        <f t="shared" si="6"/>
        <v>3</v>
      </c>
    </row>
    <row r="128" ht="18" customHeight="1" spans="1:15">
      <c r="A128" s="7">
        <v>126</v>
      </c>
      <c r="B128" s="8" t="s">
        <v>336</v>
      </c>
      <c r="C128" s="8" t="s">
        <v>337</v>
      </c>
      <c r="D128" s="8" t="s">
        <v>55</v>
      </c>
      <c r="E128" s="7"/>
      <c r="F128" s="7"/>
      <c r="G128" s="7"/>
      <c r="H128" s="8">
        <v>1</v>
      </c>
      <c r="I128" s="7"/>
      <c r="J128" s="7"/>
      <c r="K128" s="7"/>
      <c r="L128" s="7"/>
      <c r="M128" s="7"/>
      <c r="N128" s="7"/>
      <c r="O128">
        <f t="shared" si="6"/>
        <v>1</v>
      </c>
    </row>
    <row r="129" spans="1:15">
      <c r="A129" s="7">
        <v>127</v>
      </c>
      <c r="B129" s="8" t="s">
        <v>265</v>
      </c>
      <c r="C129" s="8" t="s">
        <v>223</v>
      </c>
      <c r="D129" s="8" t="s">
        <v>29</v>
      </c>
      <c r="E129" s="7"/>
      <c r="F129" s="7"/>
      <c r="G129" s="7"/>
      <c r="H129" s="8">
        <v>1</v>
      </c>
      <c r="I129" s="7"/>
      <c r="J129" s="7"/>
      <c r="K129" s="7"/>
      <c r="L129" s="7"/>
      <c r="M129" s="7"/>
      <c r="N129" s="7"/>
      <c r="O129">
        <f t="shared" si="6"/>
        <v>1</v>
      </c>
    </row>
    <row r="130" ht="20" customHeight="1" spans="1:15">
      <c r="A130" s="7">
        <v>128</v>
      </c>
      <c r="B130" s="8" t="s">
        <v>338</v>
      </c>
      <c r="C130" s="8" t="s">
        <v>339</v>
      </c>
      <c r="D130" s="8" t="s">
        <v>55</v>
      </c>
      <c r="E130" s="7"/>
      <c r="F130" s="7"/>
      <c r="G130" s="7"/>
      <c r="H130" s="8">
        <v>1</v>
      </c>
      <c r="I130" s="7"/>
      <c r="J130" s="7"/>
      <c r="K130" s="7"/>
      <c r="L130" s="7"/>
      <c r="M130" s="7"/>
      <c r="N130" s="7"/>
      <c r="O130">
        <f t="shared" si="6"/>
        <v>1</v>
      </c>
    </row>
    <row r="131" ht="24" spans="1:15">
      <c r="A131" s="7">
        <v>129</v>
      </c>
      <c r="B131" s="8" t="s">
        <v>340</v>
      </c>
      <c r="C131" s="8" t="s">
        <v>341</v>
      </c>
      <c r="D131" s="8" t="s">
        <v>55</v>
      </c>
      <c r="E131" s="7"/>
      <c r="F131" s="7"/>
      <c r="G131" s="7"/>
      <c r="H131" s="8">
        <v>2</v>
      </c>
      <c r="I131" s="7"/>
      <c r="J131" s="7"/>
      <c r="K131" s="7"/>
      <c r="L131" s="7"/>
      <c r="M131" s="7"/>
      <c r="N131" s="7"/>
      <c r="O131">
        <f t="shared" si="6"/>
        <v>2</v>
      </c>
    </row>
    <row r="132" spans="1:15">
      <c r="A132" s="7">
        <v>130</v>
      </c>
      <c r="B132" s="8" t="s">
        <v>304</v>
      </c>
      <c r="C132" s="8" t="s">
        <v>251</v>
      </c>
      <c r="D132" s="8" t="s">
        <v>29</v>
      </c>
      <c r="E132" s="7"/>
      <c r="F132" s="7"/>
      <c r="G132" s="7"/>
      <c r="H132" s="8">
        <v>2</v>
      </c>
      <c r="I132" s="7"/>
      <c r="J132" s="7"/>
      <c r="K132" s="7"/>
      <c r="L132" s="7"/>
      <c r="M132" s="7"/>
      <c r="N132" s="7"/>
      <c r="O132">
        <f t="shared" ref="O132:O149" si="7">SUM(E132:N132)</f>
        <v>2</v>
      </c>
    </row>
    <row r="133" spans="1:15">
      <c r="A133" s="7">
        <v>131</v>
      </c>
      <c r="B133" s="8" t="s">
        <v>301</v>
      </c>
      <c r="C133" s="8" t="s">
        <v>342</v>
      </c>
      <c r="D133" s="8" t="s">
        <v>29</v>
      </c>
      <c r="E133" s="7"/>
      <c r="F133" s="7"/>
      <c r="G133" s="7"/>
      <c r="H133" s="8">
        <f>8+8</f>
        <v>16</v>
      </c>
      <c r="I133" s="7"/>
      <c r="J133" s="7"/>
      <c r="K133" s="7"/>
      <c r="L133" s="7"/>
      <c r="M133" s="7"/>
      <c r="N133" s="7"/>
      <c r="O133">
        <f t="shared" si="7"/>
        <v>16</v>
      </c>
    </row>
    <row r="134" ht="22" customHeight="1" spans="1:15">
      <c r="A134" s="7">
        <v>132</v>
      </c>
      <c r="B134" s="8" t="s">
        <v>343</v>
      </c>
      <c r="C134" s="8" t="s">
        <v>344</v>
      </c>
      <c r="D134" s="8" t="s">
        <v>55</v>
      </c>
      <c r="E134" s="7"/>
      <c r="F134" s="7"/>
      <c r="G134" s="7"/>
      <c r="H134" s="8">
        <v>1</v>
      </c>
      <c r="I134" s="7"/>
      <c r="J134" s="7"/>
      <c r="K134" s="7"/>
      <c r="L134" s="7"/>
      <c r="M134" s="7"/>
      <c r="N134" s="7"/>
      <c r="O134">
        <f t="shared" si="7"/>
        <v>1</v>
      </c>
    </row>
    <row r="135" spans="1:15">
      <c r="A135" s="7">
        <v>133</v>
      </c>
      <c r="B135" s="8" t="s">
        <v>307</v>
      </c>
      <c r="C135" s="8" t="s">
        <v>246</v>
      </c>
      <c r="D135" s="8" t="s">
        <v>29</v>
      </c>
      <c r="E135" s="7"/>
      <c r="F135" s="7"/>
      <c r="G135" s="7"/>
      <c r="H135" s="8">
        <v>1</v>
      </c>
      <c r="I135" s="7"/>
      <c r="J135" s="7"/>
      <c r="K135" s="7"/>
      <c r="L135" s="7"/>
      <c r="M135" s="7"/>
      <c r="N135" s="7"/>
      <c r="O135">
        <f t="shared" si="7"/>
        <v>1</v>
      </c>
    </row>
    <row r="136" spans="1:15">
      <c r="A136" s="7">
        <v>134</v>
      </c>
      <c r="B136" s="8" t="s">
        <v>304</v>
      </c>
      <c r="C136" s="8">
        <v>630</v>
      </c>
      <c r="D136" s="8" t="s">
        <v>29</v>
      </c>
      <c r="E136" s="7"/>
      <c r="F136" s="7"/>
      <c r="G136" s="7"/>
      <c r="H136" s="8">
        <v>1</v>
      </c>
      <c r="I136" s="7"/>
      <c r="J136" s="7"/>
      <c r="K136" s="7"/>
      <c r="L136" s="7"/>
      <c r="M136" s="7"/>
      <c r="N136" s="7"/>
      <c r="O136">
        <f t="shared" si="7"/>
        <v>1</v>
      </c>
    </row>
    <row r="137" ht="24" spans="1:15">
      <c r="A137" s="7">
        <v>135</v>
      </c>
      <c r="B137" s="8" t="s">
        <v>345</v>
      </c>
      <c r="C137" s="8" t="s">
        <v>346</v>
      </c>
      <c r="D137" s="8" t="s">
        <v>55</v>
      </c>
      <c r="E137" s="7"/>
      <c r="F137" s="7"/>
      <c r="G137" s="7"/>
      <c r="H137" s="8">
        <v>1</v>
      </c>
      <c r="I137" s="7"/>
      <c r="J137" s="7"/>
      <c r="K137" s="7"/>
      <c r="L137" s="7"/>
      <c r="M137" s="7"/>
      <c r="N137" s="7"/>
      <c r="O137">
        <f t="shared" si="7"/>
        <v>1</v>
      </c>
    </row>
    <row r="138" spans="1:15">
      <c r="A138" s="7">
        <v>136</v>
      </c>
      <c r="B138" s="8" t="s">
        <v>284</v>
      </c>
      <c r="C138" s="8" t="s">
        <v>241</v>
      </c>
      <c r="D138" s="8" t="s">
        <v>29</v>
      </c>
      <c r="E138" s="7"/>
      <c r="F138" s="7"/>
      <c r="G138" s="7"/>
      <c r="H138" s="8">
        <v>1</v>
      </c>
      <c r="I138" s="7"/>
      <c r="J138" s="7"/>
      <c r="K138" s="7"/>
      <c r="L138" s="7"/>
      <c r="M138" s="7"/>
      <c r="N138" s="7"/>
      <c r="O138">
        <f t="shared" si="7"/>
        <v>1</v>
      </c>
    </row>
    <row r="139" spans="1:15">
      <c r="A139" s="7">
        <v>137</v>
      </c>
      <c r="B139" s="8" t="s">
        <v>303</v>
      </c>
      <c r="C139" s="8" t="s">
        <v>347</v>
      </c>
      <c r="D139" s="8" t="s">
        <v>29</v>
      </c>
      <c r="E139" s="7"/>
      <c r="F139" s="7"/>
      <c r="G139" s="7"/>
      <c r="H139" s="8">
        <v>2</v>
      </c>
      <c r="I139" s="7"/>
      <c r="J139" s="7"/>
      <c r="K139" s="7"/>
      <c r="L139" s="7"/>
      <c r="M139" s="7"/>
      <c r="N139" s="7"/>
      <c r="O139">
        <f t="shared" si="7"/>
        <v>2</v>
      </c>
    </row>
    <row r="140" ht="24" spans="1:15">
      <c r="A140" s="7">
        <v>138</v>
      </c>
      <c r="B140" s="8" t="s">
        <v>348</v>
      </c>
      <c r="C140" s="8" t="s">
        <v>349</v>
      </c>
      <c r="D140" s="8" t="s">
        <v>55</v>
      </c>
      <c r="E140" s="7"/>
      <c r="F140" s="7"/>
      <c r="G140" s="7"/>
      <c r="H140" s="8">
        <v>1</v>
      </c>
      <c r="I140" s="7"/>
      <c r="J140" s="7"/>
      <c r="K140" s="7"/>
      <c r="L140" s="7"/>
      <c r="M140" s="7"/>
      <c r="N140" s="7"/>
      <c r="O140">
        <f t="shared" si="7"/>
        <v>1</v>
      </c>
    </row>
    <row r="141" spans="1:15">
      <c r="A141" s="7">
        <v>139</v>
      </c>
      <c r="B141" s="8" t="s">
        <v>303</v>
      </c>
      <c r="C141" s="8" t="s">
        <v>350</v>
      </c>
      <c r="D141" s="8" t="s">
        <v>29</v>
      </c>
      <c r="E141" s="7"/>
      <c r="F141" s="7"/>
      <c r="G141" s="7"/>
      <c r="H141" s="8">
        <v>1</v>
      </c>
      <c r="I141" s="7"/>
      <c r="J141" s="7"/>
      <c r="K141" s="7"/>
      <c r="L141" s="7"/>
      <c r="M141" s="7"/>
      <c r="N141" s="7"/>
      <c r="O141">
        <f t="shared" si="7"/>
        <v>1</v>
      </c>
    </row>
    <row r="142" ht="71" customHeight="1" spans="1:15">
      <c r="A142" s="7">
        <v>140</v>
      </c>
      <c r="B142" s="8" t="s">
        <v>284</v>
      </c>
      <c r="C142" s="8" t="s">
        <v>235</v>
      </c>
      <c r="D142" s="8" t="s">
        <v>29</v>
      </c>
      <c r="E142" s="7"/>
      <c r="F142" s="7"/>
      <c r="G142" s="7"/>
      <c r="H142" s="8">
        <v>1</v>
      </c>
      <c r="I142" s="7"/>
      <c r="J142" s="7"/>
      <c r="K142" s="7"/>
      <c r="L142" s="7"/>
      <c r="M142" s="7"/>
      <c r="N142" s="7"/>
      <c r="O142" s="13">
        <f t="shared" si="7"/>
        <v>1</v>
      </c>
    </row>
    <row r="143" ht="20" customHeight="1" spans="1:15">
      <c r="A143" s="7">
        <v>141</v>
      </c>
      <c r="B143" s="8" t="s">
        <v>351</v>
      </c>
      <c r="C143" s="8" t="s">
        <v>337</v>
      </c>
      <c r="D143" s="8" t="s">
        <v>55</v>
      </c>
      <c r="E143" s="7"/>
      <c r="F143" s="7"/>
      <c r="G143" s="7"/>
      <c r="H143" s="8">
        <v>1</v>
      </c>
      <c r="I143" s="7"/>
      <c r="J143" s="7"/>
      <c r="K143" s="7"/>
      <c r="L143" s="7"/>
      <c r="M143" s="7"/>
      <c r="N143" s="7"/>
      <c r="O143">
        <f t="shared" si="7"/>
        <v>1</v>
      </c>
    </row>
    <row r="144" ht="20" customHeight="1" spans="1:15">
      <c r="A144" s="7">
        <v>142</v>
      </c>
      <c r="B144" s="8" t="s">
        <v>307</v>
      </c>
      <c r="C144" s="8" t="s">
        <v>352</v>
      </c>
      <c r="D144" s="8" t="s">
        <v>29</v>
      </c>
      <c r="E144" s="7"/>
      <c r="F144" s="7"/>
      <c r="G144" s="7"/>
      <c r="H144" s="8">
        <v>1</v>
      </c>
      <c r="I144" s="7"/>
      <c r="J144" s="7"/>
      <c r="K144" s="7"/>
      <c r="L144" s="7"/>
      <c r="M144" s="7"/>
      <c r="N144" s="7"/>
      <c r="O144">
        <f t="shared" si="7"/>
        <v>1</v>
      </c>
    </row>
    <row r="145" ht="20" customHeight="1" spans="1:15">
      <c r="A145" s="7">
        <v>143</v>
      </c>
      <c r="B145" s="8" t="s">
        <v>265</v>
      </c>
      <c r="C145" s="8" t="s">
        <v>247</v>
      </c>
      <c r="D145" s="8" t="s">
        <v>29</v>
      </c>
      <c r="E145" s="7"/>
      <c r="F145" s="7"/>
      <c r="G145" s="7"/>
      <c r="H145" s="8">
        <v>2</v>
      </c>
      <c r="I145" s="7"/>
      <c r="J145" s="7"/>
      <c r="K145" s="7"/>
      <c r="L145" s="7"/>
      <c r="M145" s="7"/>
      <c r="N145" s="7"/>
      <c r="O145">
        <f t="shared" si="7"/>
        <v>2</v>
      </c>
    </row>
    <row r="146" ht="20" customHeight="1" spans="1:15">
      <c r="A146" s="7">
        <v>144</v>
      </c>
      <c r="B146" s="8" t="s">
        <v>306</v>
      </c>
      <c r="C146" s="8" t="s">
        <v>353</v>
      </c>
      <c r="D146" s="8" t="s">
        <v>29</v>
      </c>
      <c r="E146" s="7"/>
      <c r="F146" s="7"/>
      <c r="G146" s="7"/>
      <c r="H146" s="8">
        <v>1</v>
      </c>
      <c r="I146" s="7"/>
      <c r="J146" s="7"/>
      <c r="K146" s="7"/>
      <c r="L146" s="7"/>
      <c r="M146" s="7"/>
      <c r="N146" s="7"/>
      <c r="O146">
        <f t="shared" si="7"/>
        <v>1</v>
      </c>
    </row>
    <row r="147" ht="20" customHeight="1" spans="1:15">
      <c r="A147" s="7">
        <v>145</v>
      </c>
      <c r="B147" s="8" t="s">
        <v>354</v>
      </c>
      <c r="C147" s="8" t="s">
        <v>355</v>
      </c>
      <c r="D147" s="8" t="s">
        <v>55</v>
      </c>
      <c r="E147" s="7"/>
      <c r="F147" s="7"/>
      <c r="G147" s="7"/>
      <c r="H147" s="8">
        <v>1</v>
      </c>
      <c r="I147" s="7"/>
      <c r="J147" s="7"/>
      <c r="K147" s="7"/>
      <c r="L147" s="7"/>
      <c r="M147" s="7"/>
      <c r="N147" s="7"/>
      <c r="O147">
        <f t="shared" si="7"/>
        <v>1</v>
      </c>
    </row>
    <row r="148" ht="20" customHeight="1" spans="1:15">
      <c r="A148" s="7">
        <v>146</v>
      </c>
      <c r="B148" s="8" t="s">
        <v>307</v>
      </c>
      <c r="C148" s="8" t="s">
        <v>252</v>
      </c>
      <c r="D148" s="8" t="s">
        <v>29</v>
      </c>
      <c r="E148" s="7"/>
      <c r="F148" s="7"/>
      <c r="G148" s="7"/>
      <c r="H148" s="8">
        <v>1</v>
      </c>
      <c r="I148" s="7"/>
      <c r="J148" s="7"/>
      <c r="K148" s="7"/>
      <c r="L148" s="7"/>
      <c r="M148" s="7"/>
      <c r="N148" s="7"/>
      <c r="O148">
        <f t="shared" si="7"/>
        <v>1</v>
      </c>
    </row>
    <row r="149" ht="20" customHeight="1" spans="1:15">
      <c r="A149" s="7">
        <v>147</v>
      </c>
      <c r="B149" s="8" t="s">
        <v>306</v>
      </c>
      <c r="C149" s="8" t="s">
        <v>231</v>
      </c>
      <c r="D149" s="8" t="s">
        <v>29</v>
      </c>
      <c r="E149" s="7"/>
      <c r="F149" s="7"/>
      <c r="G149" s="7"/>
      <c r="H149" s="8">
        <v>2</v>
      </c>
      <c r="I149" s="7"/>
      <c r="J149" s="7"/>
      <c r="K149" s="7"/>
      <c r="L149" s="7"/>
      <c r="M149" s="7"/>
      <c r="N149" s="7"/>
      <c r="O149">
        <f t="shared" si="7"/>
        <v>2</v>
      </c>
    </row>
    <row r="150" ht="20" customHeight="1" spans="1:15">
      <c r="A150" s="7">
        <v>148</v>
      </c>
      <c r="B150" s="8" t="s">
        <v>356</v>
      </c>
      <c r="C150" s="8" t="s">
        <v>357</v>
      </c>
      <c r="D150" s="8" t="s">
        <v>55</v>
      </c>
      <c r="E150" s="7"/>
      <c r="F150" s="7"/>
      <c r="G150" s="7"/>
      <c r="H150" s="8">
        <v>1</v>
      </c>
      <c r="I150" s="7"/>
      <c r="J150" s="7"/>
      <c r="K150" s="7"/>
      <c r="L150" s="7"/>
      <c r="M150" s="7"/>
      <c r="N150" s="7"/>
      <c r="O150">
        <f t="shared" ref="O150:O165" si="8">SUM(E150:N150)</f>
        <v>1</v>
      </c>
    </row>
    <row r="151" ht="20" customHeight="1" spans="1:15">
      <c r="A151" s="7">
        <v>149</v>
      </c>
      <c r="B151" s="8" t="s">
        <v>307</v>
      </c>
      <c r="C151" s="8" t="s">
        <v>239</v>
      </c>
      <c r="D151" s="8" t="s">
        <v>29</v>
      </c>
      <c r="E151" s="7"/>
      <c r="F151" s="7"/>
      <c r="G151" s="7"/>
      <c r="H151" s="8">
        <v>1</v>
      </c>
      <c r="I151" s="7"/>
      <c r="J151" s="7"/>
      <c r="K151" s="7"/>
      <c r="L151" s="7"/>
      <c r="M151" s="7"/>
      <c r="N151" s="7"/>
      <c r="O151">
        <f t="shared" si="8"/>
        <v>1</v>
      </c>
    </row>
    <row r="152" ht="20" customHeight="1" spans="1:15">
      <c r="A152" s="7">
        <v>150</v>
      </c>
      <c r="B152" s="8" t="s">
        <v>284</v>
      </c>
      <c r="C152" s="8" t="s">
        <v>241</v>
      </c>
      <c r="D152" s="8" t="s">
        <v>29</v>
      </c>
      <c r="E152" s="7"/>
      <c r="F152" s="7"/>
      <c r="G152" s="7"/>
      <c r="H152" s="8">
        <v>1</v>
      </c>
      <c r="I152" s="7"/>
      <c r="J152" s="7"/>
      <c r="K152" s="7"/>
      <c r="L152" s="7"/>
      <c r="M152" s="7"/>
      <c r="N152" s="7"/>
      <c r="O152">
        <f t="shared" si="8"/>
        <v>1</v>
      </c>
    </row>
    <row r="153" ht="20" customHeight="1" spans="1:15">
      <c r="A153" s="7">
        <v>151</v>
      </c>
      <c r="B153" s="8" t="s">
        <v>303</v>
      </c>
      <c r="C153" s="8" t="s">
        <v>353</v>
      </c>
      <c r="D153" s="8" t="s">
        <v>29</v>
      </c>
      <c r="E153" s="7"/>
      <c r="F153" s="7"/>
      <c r="G153" s="7"/>
      <c r="H153" s="8">
        <v>1</v>
      </c>
      <c r="I153" s="7"/>
      <c r="J153" s="7"/>
      <c r="K153" s="7"/>
      <c r="L153" s="7"/>
      <c r="M153" s="7"/>
      <c r="N153" s="7"/>
      <c r="O153">
        <f t="shared" si="8"/>
        <v>1</v>
      </c>
    </row>
    <row r="154" ht="20" customHeight="1" spans="1:15">
      <c r="A154" s="7">
        <v>152</v>
      </c>
      <c r="B154" s="8" t="s">
        <v>358</v>
      </c>
      <c r="C154" s="8" t="s">
        <v>359</v>
      </c>
      <c r="D154" s="8" t="s">
        <v>55</v>
      </c>
      <c r="E154" s="7"/>
      <c r="F154" s="7"/>
      <c r="G154" s="7"/>
      <c r="H154" s="8">
        <v>1</v>
      </c>
      <c r="I154" s="7"/>
      <c r="J154" s="7"/>
      <c r="K154" s="7"/>
      <c r="L154" s="7"/>
      <c r="M154" s="7"/>
      <c r="N154" s="7"/>
      <c r="O154">
        <f t="shared" si="8"/>
        <v>1</v>
      </c>
    </row>
    <row r="155" ht="20" customHeight="1" spans="1:15">
      <c r="A155" s="7">
        <v>153</v>
      </c>
      <c r="B155" s="8" t="s">
        <v>307</v>
      </c>
      <c r="C155" s="8" t="s">
        <v>244</v>
      </c>
      <c r="D155" s="8" t="s">
        <v>29</v>
      </c>
      <c r="E155" s="7"/>
      <c r="F155" s="7"/>
      <c r="G155" s="7"/>
      <c r="H155" s="8">
        <v>1</v>
      </c>
      <c r="I155" s="7"/>
      <c r="J155" s="7"/>
      <c r="K155" s="7"/>
      <c r="L155" s="7"/>
      <c r="M155" s="7"/>
      <c r="N155" s="7"/>
      <c r="O155">
        <f t="shared" si="8"/>
        <v>1</v>
      </c>
    </row>
    <row r="156" ht="20" customHeight="1" spans="1:15">
      <c r="A156" s="7">
        <v>154</v>
      </c>
      <c r="B156" s="8" t="s">
        <v>284</v>
      </c>
      <c r="C156" s="8" t="s">
        <v>246</v>
      </c>
      <c r="D156" s="8" t="s">
        <v>29</v>
      </c>
      <c r="E156" s="7"/>
      <c r="F156" s="7"/>
      <c r="G156" s="7"/>
      <c r="H156" s="8">
        <v>1</v>
      </c>
      <c r="I156" s="7"/>
      <c r="J156" s="7"/>
      <c r="K156" s="7"/>
      <c r="L156" s="7"/>
      <c r="M156" s="7"/>
      <c r="N156" s="7"/>
      <c r="O156">
        <f t="shared" si="8"/>
        <v>1</v>
      </c>
    </row>
    <row r="157" ht="20" customHeight="1" spans="1:15">
      <c r="A157" s="7">
        <v>155</v>
      </c>
      <c r="B157" s="8" t="s">
        <v>303</v>
      </c>
      <c r="C157" s="8" t="s">
        <v>319</v>
      </c>
      <c r="D157" s="8" t="s">
        <v>29</v>
      </c>
      <c r="E157" s="7"/>
      <c r="F157" s="7"/>
      <c r="G157" s="7"/>
      <c r="H157" s="8">
        <v>1</v>
      </c>
      <c r="I157" s="7"/>
      <c r="J157" s="7"/>
      <c r="K157" s="7"/>
      <c r="L157" s="7"/>
      <c r="M157" s="7"/>
      <c r="N157" s="7"/>
      <c r="O157">
        <f t="shared" si="8"/>
        <v>1</v>
      </c>
    </row>
    <row r="158" ht="20" customHeight="1" spans="1:15">
      <c r="A158" s="7">
        <v>156</v>
      </c>
      <c r="B158" s="8" t="s">
        <v>360</v>
      </c>
      <c r="C158" s="8" t="s">
        <v>361</v>
      </c>
      <c r="D158" s="8" t="s">
        <v>55</v>
      </c>
      <c r="E158" s="7"/>
      <c r="F158" s="7"/>
      <c r="G158" s="7"/>
      <c r="H158" s="8">
        <v>1</v>
      </c>
      <c r="I158" s="7"/>
      <c r="J158" s="7"/>
      <c r="K158" s="7"/>
      <c r="L158" s="7"/>
      <c r="M158" s="7"/>
      <c r="N158" s="7"/>
      <c r="O158">
        <f t="shared" si="8"/>
        <v>1</v>
      </c>
    </row>
    <row r="159" ht="20" customHeight="1" spans="1:15">
      <c r="A159" s="7">
        <v>157</v>
      </c>
      <c r="B159" s="8" t="s">
        <v>307</v>
      </c>
      <c r="C159" s="8" t="s">
        <v>241</v>
      </c>
      <c r="D159" s="8" t="s">
        <v>29</v>
      </c>
      <c r="E159" s="7"/>
      <c r="F159" s="7"/>
      <c r="G159" s="7"/>
      <c r="H159" s="8">
        <v>1</v>
      </c>
      <c r="I159" s="7"/>
      <c r="J159" s="7"/>
      <c r="K159" s="7"/>
      <c r="L159" s="7"/>
      <c r="M159" s="7"/>
      <c r="N159" s="7"/>
      <c r="O159">
        <f t="shared" si="8"/>
        <v>1</v>
      </c>
    </row>
    <row r="160" ht="20" customHeight="1" spans="1:15">
      <c r="A160" s="7">
        <v>158</v>
      </c>
      <c r="B160" s="8" t="s">
        <v>284</v>
      </c>
      <c r="C160" s="8" t="s">
        <v>246</v>
      </c>
      <c r="D160" s="8" t="s">
        <v>29</v>
      </c>
      <c r="E160" s="7"/>
      <c r="F160" s="7"/>
      <c r="G160" s="7"/>
      <c r="H160" s="8">
        <v>1</v>
      </c>
      <c r="I160" s="7"/>
      <c r="J160" s="7"/>
      <c r="K160" s="7"/>
      <c r="L160" s="7"/>
      <c r="M160" s="7"/>
      <c r="N160" s="7"/>
      <c r="O160">
        <f t="shared" si="8"/>
        <v>1</v>
      </c>
    </row>
    <row r="161" ht="20" customHeight="1" spans="1:15">
      <c r="A161" s="7">
        <v>159</v>
      </c>
      <c r="B161" s="8" t="s">
        <v>303</v>
      </c>
      <c r="C161" s="8" t="s">
        <v>353</v>
      </c>
      <c r="D161" s="8" t="s">
        <v>29</v>
      </c>
      <c r="E161" s="7"/>
      <c r="F161" s="7"/>
      <c r="G161" s="7"/>
      <c r="H161" s="8">
        <v>1</v>
      </c>
      <c r="I161" s="7"/>
      <c r="J161" s="7"/>
      <c r="K161" s="7"/>
      <c r="L161" s="7"/>
      <c r="M161" s="7"/>
      <c r="N161" s="7"/>
      <c r="O161">
        <f t="shared" si="8"/>
        <v>1</v>
      </c>
    </row>
    <row r="162" ht="20" customHeight="1" spans="1:15">
      <c r="A162" s="7">
        <v>160</v>
      </c>
      <c r="B162" s="8" t="s">
        <v>362</v>
      </c>
      <c r="C162" s="8" t="s">
        <v>363</v>
      </c>
      <c r="D162" s="8" t="s">
        <v>55</v>
      </c>
      <c r="E162" s="7"/>
      <c r="F162" s="7"/>
      <c r="G162" s="7"/>
      <c r="H162" s="8">
        <v>1</v>
      </c>
      <c r="I162" s="7"/>
      <c r="J162" s="7"/>
      <c r="K162" s="7"/>
      <c r="L162" s="7"/>
      <c r="M162" s="7"/>
      <c r="N162" s="7"/>
      <c r="O162">
        <f t="shared" si="8"/>
        <v>1</v>
      </c>
    </row>
    <row r="163" ht="20" customHeight="1" spans="1:15">
      <c r="A163" s="7">
        <v>161</v>
      </c>
      <c r="B163" s="8" t="s">
        <v>307</v>
      </c>
      <c r="C163" s="8" t="s">
        <v>241</v>
      </c>
      <c r="D163" s="8" t="s">
        <v>29</v>
      </c>
      <c r="E163" s="7"/>
      <c r="F163" s="7"/>
      <c r="G163" s="7"/>
      <c r="H163" s="8">
        <v>1</v>
      </c>
      <c r="I163" s="7"/>
      <c r="J163" s="7"/>
      <c r="K163" s="7"/>
      <c r="L163" s="7"/>
      <c r="M163" s="7"/>
      <c r="N163" s="7"/>
      <c r="O163">
        <f t="shared" si="8"/>
        <v>1</v>
      </c>
    </row>
    <row r="164" ht="20" customHeight="1" spans="1:15">
      <c r="A164" s="7">
        <v>162</v>
      </c>
      <c r="B164" s="8" t="s">
        <v>284</v>
      </c>
      <c r="C164" s="8" t="s">
        <v>242</v>
      </c>
      <c r="D164" s="8" t="s">
        <v>29</v>
      </c>
      <c r="E164" s="7"/>
      <c r="F164" s="7"/>
      <c r="G164" s="7"/>
      <c r="H164" s="8">
        <v>1</v>
      </c>
      <c r="I164" s="7"/>
      <c r="J164" s="7"/>
      <c r="K164" s="7"/>
      <c r="L164" s="7"/>
      <c r="M164" s="7"/>
      <c r="N164" s="7"/>
      <c r="O164">
        <f t="shared" si="8"/>
        <v>1</v>
      </c>
    </row>
    <row r="165" ht="20" customHeight="1" spans="1:15">
      <c r="A165" s="7">
        <v>163</v>
      </c>
      <c r="B165" s="8" t="s">
        <v>299</v>
      </c>
      <c r="C165" s="8" t="s">
        <v>347</v>
      </c>
      <c r="D165" s="8" t="s">
        <v>29</v>
      </c>
      <c r="E165" s="7"/>
      <c r="F165" s="7"/>
      <c r="G165" s="7"/>
      <c r="H165" s="8">
        <v>2</v>
      </c>
      <c r="I165" s="7"/>
      <c r="J165" s="7"/>
      <c r="K165" s="7"/>
      <c r="L165" s="7"/>
      <c r="M165" s="7"/>
      <c r="N165" s="7"/>
      <c r="O165">
        <f t="shared" si="8"/>
        <v>2</v>
      </c>
    </row>
    <row r="166" ht="20" customHeight="1" spans="1:15">
      <c r="A166" s="7">
        <v>164</v>
      </c>
      <c r="B166" s="8" t="s">
        <v>356</v>
      </c>
      <c r="C166" s="8" t="s">
        <v>357</v>
      </c>
      <c r="D166" s="8" t="s">
        <v>55</v>
      </c>
      <c r="E166" s="7"/>
      <c r="F166" s="7"/>
      <c r="G166" s="7"/>
      <c r="H166" s="8">
        <v>1</v>
      </c>
      <c r="I166" s="7"/>
      <c r="J166" s="7"/>
      <c r="K166" s="7"/>
      <c r="L166" s="7"/>
      <c r="M166" s="7"/>
      <c r="N166" s="7"/>
      <c r="O166">
        <f t="shared" ref="O166:O179" si="9">SUM(E166:N166)</f>
        <v>1</v>
      </c>
    </row>
    <row r="167" ht="20" customHeight="1" spans="1:15">
      <c r="A167" s="7">
        <v>165</v>
      </c>
      <c r="B167" s="8" t="s">
        <v>307</v>
      </c>
      <c r="C167" s="8" t="s">
        <v>240</v>
      </c>
      <c r="D167" s="8" t="s">
        <v>29</v>
      </c>
      <c r="E167" s="7"/>
      <c r="F167" s="7"/>
      <c r="G167" s="7"/>
      <c r="H167" s="8">
        <v>1</v>
      </c>
      <c r="I167" s="7"/>
      <c r="J167" s="7"/>
      <c r="K167" s="7"/>
      <c r="L167" s="7"/>
      <c r="M167" s="7"/>
      <c r="N167" s="7"/>
      <c r="O167">
        <f t="shared" si="9"/>
        <v>1</v>
      </c>
    </row>
    <row r="168" ht="20" customHeight="1" spans="1:15">
      <c r="A168" s="7">
        <v>166</v>
      </c>
      <c r="B168" s="8" t="s">
        <v>284</v>
      </c>
      <c r="C168" s="8" t="s">
        <v>241</v>
      </c>
      <c r="D168" s="8" t="s">
        <v>29</v>
      </c>
      <c r="E168" s="7"/>
      <c r="F168" s="7"/>
      <c r="G168" s="7"/>
      <c r="H168" s="8">
        <v>1</v>
      </c>
      <c r="I168" s="7"/>
      <c r="J168" s="7"/>
      <c r="K168" s="7"/>
      <c r="L168" s="7"/>
      <c r="M168" s="7"/>
      <c r="N168" s="7"/>
      <c r="O168">
        <f t="shared" si="9"/>
        <v>1</v>
      </c>
    </row>
    <row r="169" ht="20" customHeight="1" spans="1:15">
      <c r="A169" s="7">
        <v>167</v>
      </c>
      <c r="B169" s="8" t="s">
        <v>303</v>
      </c>
      <c r="C169" s="8" t="s">
        <v>300</v>
      </c>
      <c r="D169" s="8" t="s">
        <v>29</v>
      </c>
      <c r="E169" s="7"/>
      <c r="F169" s="7"/>
      <c r="G169" s="7"/>
      <c r="H169" s="8">
        <v>7</v>
      </c>
      <c r="I169" s="7"/>
      <c r="J169" s="7"/>
      <c r="K169" s="7"/>
      <c r="L169" s="7"/>
      <c r="M169" s="7"/>
      <c r="N169" s="7"/>
      <c r="O169">
        <f t="shared" si="9"/>
        <v>7</v>
      </c>
    </row>
    <row r="170" ht="20" customHeight="1" spans="1:15">
      <c r="A170" s="7">
        <v>168</v>
      </c>
      <c r="B170" s="8" t="s">
        <v>364</v>
      </c>
      <c r="C170" s="8" t="s">
        <v>365</v>
      </c>
      <c r="D170" s="8" t="s">
        <v>55</v>
      </c>
      <c r="E170" s="7"/>
      <c r="F170" s="7"/>
      <c r="G170" s="7"/>
      <c r="H170" s="8">
        <v>1</v>
      </c>
      <c r="I170" s="7"/>
      <c r="J170" s="7"/>
      <c r="K170" s="7"/>
      <c r="L170" s="7"/>
      <c r="M170" s="7"/>
      <c r="N170" s="7"/>
      <c r="O170">
        <f t="shared" si="9"/>
        <v>1</v>
      </c>
    </row>
    <row r="171" ht="20" customHeight="1" spans="1:15">
      <c r="A171" s="7">
        <v>169</v>
      </c>
      <c r="B171" s="8" t="s">
        <v>284</v>
      </c>
      <c r="C171" s="8" t="s">
        <v>244</v>
      </c>
      <c r="D171" s="8" t="s">
        <v>29</v>
      </c>
      <c r="E171" s="7"/>
      <c r="F171" s="7"/>
      <c r="G171" s="7"/>
      <c r="H171" s="8">
        <v>1</v>
      </c>
      <c r="I171" s="7"/>
      <c r="J171" s="7"/>
      <c r="K171" s="7"/>
      <c r="L171" s="7"/>
      <c r="M171" s="7"/>
      <c r="N171" s="7"/>
      <c r="O171">
        <f t="shared" si="9"/>
        <v>1</v>
      </c>
    </row>
    <row r="172" ht="20" customHeight="1" spans="1:15">
      <c r="A172" s="7">
        <v>170</v>
      </c>
      <c r="B172" s="8" t="s">
        <v>303</v>
      </c>
      <c r="C172" s="8" t="s">
        <v>347</v>
      </c>
      <c r="D172" s="8" t="s">
        <v>29</v>
      </c>
      <c r="E172" s="7"/>
      <c r="F172" s="7"/>
      <c r="G172" s="7"/>
      <c r="H172" s="8">
        <v>2</v>
      </c>
      <c r="I172" s="7"/>
      <c r="J172" s="7"/>
      <c r="K172" s="7"/>
      <c r="L172" s="7"/>
      <c r="M172" s="7"/>
      <c r="N172" s="7"/>
      <c r="O172">
        <f t="shared" si="9"/>
        <v>2</v>
      </c>
    </row>
    <row r="173" ht="20" customHeight="1" spans="1:15">
      <c r="A173" s="7">
        <v>171</v>
      </c>
      <c r="B173" s="8" t="s">
        <v>366</v>
      </c>
      <c r="C173" s="8" t="s">
        <v>367</v>
      </c>
      <c r="D173" s="8" t="s">
        <v>55</v>
      </c>
      <c r="E173" s="7"/>
      <c r="F173" s="7"/>
      <c r="G173" s="7"/>
      <c r="H173" s="8">
        <v>1</v>
      </c>
      <c r="I173" s="7"/>
      <c r="J173" s="7"/>
      <c r="K173" s="7"/>
      <c r="L173" s="7"/>
      <c r="M173" s="7"/>
      <c r="N173" s="7"/>
      <c r="O173">
        <f t="shared" si="9"/>
        <v>1</v>
      </c>
    </row>
    <row r="174" ht="20" customHeight="1" spans="1:15">
      <c r="A174" s="7">
        <v>172</v>
      </c>
      <c r="B174" s="8" t="s">
        <v>284</v>
      </c>
      <c r="C174" s="8" t="s">
        <v>246</v>
      </c>
      <c r="D174" s="8" t="s">
        <v>29</v>
      </c>
      <c r="E174" s="7"/>
      <c r="F174" s="7"/>
      <c r="G174" s="7"/>
      <c r="H174" s="8">
        <v>1</v>
      </c>
      <c r="I174" s="7"/>
      <c r="J174" s="7"/>
      <c r="K174" s="7"/>
      <c r="L174" s="7"/>
      <c r="M174" s="7"/>
      <c r="N174" s="7"/>
      <c r="O174">
        <f t="shared" si="9"/>
        <v>1</v>
      </c>
    </row>
    <row r="175" ht="20" customHeight="1" spans="1:15">
      <c r="A175" s="7">
        <v>173</v>
      </c>
      <c r="B175" s="8" t="s">
        <v>358</v>
      </c>
      <c r="C175" s="8" t="s">
        <v>359</v>
      </c>
      <c r="D175" s="8" t="s">
        <v>55</v>
      </c>
      <c r="E175" s="7"/>
      <c r="F175" s="7"/>
      <c r="G175" s="7"/>
      <c r="H175" s="8">
        <v>1</v>
      </c>
      <c r="I175" s="7"/>
      <c r="J175" s="7"/>
      <c r="K175" s="7"/>
      <c r="L175" s="7"/>
      <c r="M175" s="7"/>
      <c r="N175" s="7"/>
      <c r="O175">
        <f t="shared" si="9"/>
        <v>1</v>
      </c>
    </row>
    <row r="176" ht="20" customHeight="1" spans="1:15">
      <c r="A176" s="7">
        <v>174</v>
      </c>
      <c r="B176" s="8" t="s">
        <v>284</v>
      </c>
      <c r="C176" s="8" t="s">
        <v>247</v>
      </c>
      <c r="D176" s="8" t="s">
        <v>29</v>
      </c>
      <c r="E176" s="7"/>
      <c r="F176" s="7"/>
      <c r="G176" s="7"/>
      <c r="H176" s="8">
        <v>1</v>
      </c>
      <c r="I176" s="7"/>
      <c r="J176" s="7"/>
      <c r="K176" s="7"/>
      <c r="L176" s="7"/>
      <c r="M176" s="7"/>
      <c r="N176" s="7"/>
      <c r="O176">
        <f t="shared" si="9"/>
        <v>1</v>
      </c>
    </row>
    <row r="177" ht="20" customHeight="1" spans="1:15">
      <c r="A177" s="7">
        <v>175</v>
      </c>
      <c r="B177" s="8" t="s">
        <v>299</v>
      </c>
      <c r="C177" s="8" t="s">
        <v>231</v>
      </c>
      <c r="D177" s="8" t="s">
        <v>29</v>
      </c>
      <c r="E177" s="7"/>
      <c r="F177" s="7"/>
      <c r="G177" s="7"/>
      <c r="H177" s="8">
        <v>2</v>
      </c>
      <c r="I177" s="7"/>
      <c r="J177" s="7"/>
      <c r="K177" s="7"/>
      <c r="L177" s="7"/>
      <c r="M177" s="7"/>
      <c r="N177" s="7"/>
      <c r="O177">
        <f t="shared" si="9"/>
        <v>2</v>
      </c>
    </row>
    <row r="178" ht="20" customHeight="1" spans="1:15">
      <c r="A178" s="7">
        <v>176</v>
      </c>
      <c r="B178" s="8" t="s">
        <v>368</v>
      </c>
      <c r="C178" s="8" t="s">
        <v>369</v>
      </c>
      <c r="D178" s="7" t="s">
        <v>55</v>
      </c>
      <c r="E178" s="7"/>
      <c r="F178" s="7"/>
      <c r="G178" s="7"/>
      <c r="H178" s="7"/>
      <c r="I178" s="7"/>
      <c r="J178" s="7">
        <v>1</v>
      </c>
      <c r="K178" s="7"/>
      <c r="L178" s="7"/>
      <c r="M178" s="7"/>
      <c r="N178" s="7"/>
      <c r="O178">
        <f t="shared" si="9"/>
        <v>1</v>
      </c>
    </row>
    <row r="179" ht="20" customHeight="1" spans="1:15">
      <c r="A179" s="7">
        <v>177</v>
      </c>
      <c r="B179" s="8" t="s">
        <v>370</v>
      </c>
      <c r="C179" s="8" t="s">
        <v>371</v>
      </c>
      <c r="D179" s="7" t="s">
        <v>55</v>
      </c>
      <c r="E179" s="7"/>
      <c r="F179" s="7"/>
      <c r="G179" s="7"/>
      <c r="H179" s="7"/>
      <c r="I179" s="7"/>
      <c r="J179" s="7">
        <v>1</v>
      </c>
      <c r="K179" s="7"/>
      <c r="L179" s="7"/>
      <c r="M179" s="7"/>
      <c r="N179" s="7"/>
      <c r="O179">
        <f t="shared" si="9"/>
        <v>1</v>
      </c>
    </row>
    <row r="180" ht="24" spans="1:15">
      <c r="A180" s="7">
        <v>178</v>
      </c>
      <c r="B180" s="11" t="s">
        <v>372</v>
      </c>
      <c r="C180" s="12" t="s">
        <v>373</v>
      </c>
      <c r="D180" s="11" t="s">
        <v>55</v>
      </c>
      <c r="E180" s="7"/>
      <c r="F180" s="7"/>
      <c r="G180" s="7"/>
      <c r="H180" s="7"/>
      <c r="I180" s="7"/>
      <c r="J180" s="7"/>
      <c r="K180" s="11">
        <v>1</v>
      </c>
      <c r="L180" s="7"/>
      <c r="M180" s="7"/>
      <c r="N180" s="7"/>
      <c r="O180">
        <f t="shared" ref="O180:O203" si="10">SUM(E180:N180)</f>
        <v>1</v>
      </c>
    </row>
    <row r="181" ht="24" spans="1:15">
      <c r="A181" s="7">
        <v>179</v>
      </c>
      <c r="B181" s="11" t="s">
        <v>374</v>
      </c>
      <c r="C181" s="12" t="s">
        <v>375</v>
      </c>
      <c r="D181" s="11" t="s">
        <v>55</v>
      </c>
      <c r="E181" s="7"/>
      <c r="F181" s="7"/>
      <c r="G181" s="7"/>
      <c r="H181" s="7"/>
      <c r="I181" s="7"/>
      <c r="J181" s="7"/>
      <c r="K181" s="11">
        <v>1</v>
      </c>
      <c r="L181" s="7"/>
      <c r="M181" s="7"/>
      <c r="N181" s="7"/>
      <c r="O181" s="13">
        <f t="shared" si="10"/>
        <v>1</v>
      </c>
    </row>
    <row r="182" ht="24" spans="1:15">
      <c r="A182" s="7">
        <v>180</v>
      </c>
      <c r="B182" s="11" t="s">
        <v>376</v>
      </c>
      <c r="C182" s="12" t="s">
        <v>377</v>
      </c>
      <c r="D182" s="11" t="s">
        <v>55</v>
      </c>
      <c r="E182" s="7"/>
      <c r="F182" s="7"/>
      <c r="G182" s="7"/>
      <c r="H182" s="7"/>
      <c r="I182" s="7"/>
      <c r="J182" s="7"/>
      <c r="K182" s="11">
        <v>1</v>
      </c>
      <c r="L182" s="7"/>
      <c r="M182" s="7"/>
      <c r="N182" s="7"/>
      <c r="O182">
        <f t="shared" si="10"/>
        <v>1</v>
      </c>
    </row>
    <row r="183" ht="24" spans="1:15">
      <c r="A183" s="7">
        <v>181</v>
      </c>
      <c r="B183" s="11" t="s">
        <v>378</v>
      </c>
      <c r="C183" s="12" t="s">
        <v>379</v>
      </c>
      <c r="D183" s="11" t="s">
        <v>55</v>
      </c>
      <c r="E183" s="7"/>
      <c r="F183" s="7"/>
      <c r="G183" s="7"/>
      <c r="H183" s="7"/>
      <c r="I183" s="7"/>
      <c r="J183" s="7"/>
      <c r="K183" s="11">
        <v>1</v>
      </c>
      <c r="L183" s="7"/>
      <c r="M183" s="7"/>
      <c r="N183" s="7"/>
      <c r="O183">
        <f t="shared" si="10"/>
        <v>1</v>
      </c>
    </row>
    <row r="184" ht="24" spans="1:15">
      <c r="A184" s="7">
        <v>182</v>
      </c>
      <c r="B184" s="11" t="s">
        <v>380</v>
      </c>
      <c r="C184" s="12" t="s">
        <v>381</v>
      </c>
      <c r="D184" s="11" t="s">
        <v>55</v>
      </c>
      <c r="E184" s="7"/>
      <c r="F184" s="7"/>
      <c r="G184" s="7"/>
      <c r="H184" s="7"/>
      <c r="I184" s="7"/>
      <c r="J184" s="7"/>
      <c r="K184" s="11">
        <v>1</v>
      </c>
      <c r="L184" s="7"/>
      <c r="M184" s="7"/>
      <c r="N184" s="7"/>
      <c r="O184">
        <f t="shared" si="10"/>
        <v>1</v>
      </c>
    </row>
    <row r="185" spans="1:15">
      <c r="A185" s="7">
        <v>183</v>
      </c>
      <c r="B185" s="11" t="s">
        <v>268</v>
      </c>
      <c r="C185" s="12" t="s">
        <v>221</v>
      </c>
      <c r="D185" s="11" t="s">
        <v>29</v>
      </c>
      <c r="E185" s="7"/>
      <c r="F185" s="7"/>
      <c r="G185" s="7"/>
      <c r="H185" s="7"/>
      <c r="I185" s="7"/>
      <c r="J185" s="7"/>
      <c r="K185" s="11">
        <v>1</v>
      </c>
      <c r="L185" s="7"/>
      <c r="M185" s="7"/>
      <c r="N185" s="7"/>
      <c r="O185">
        <f t="shared" si="10"/>
        <v>1</v>
      </c>
    </row>
    <row r="186" spans="1:15">
      <c r="A186" s="7">
        <v>184</v>
      </c>
      <c r="B186" s="11" t="s">
        <v>265</v>
      </c>
      <c r="C186" s="12" t="s">
        <v>224</v>
      </c>
      <c r="D186" s="11" t="s">
        <v>29</v>
      </c>
      <c r="E186" s="7"/>
      <c r="F186" s="7"/>
      <c r="G186" s="7"/>
      <c r="H186" s="7"/>
      <c r="I186" s="7"/>
      <c r="J186" s="7"/>
      <c r="K186" s="11">
        <v>1</v>
      </c>
      <c r="L186" s="7"/>
      <c r="M186" s="7"/>
      <c r="N186" s="7"/>
      <c r="O186">
        <f t="shared" si="10"/>
        <v>1</v>
      </c>
    </row>
    <row r="187" spans="1:15">
      <c r="A187" s="7">
        <v>185</v>
      </c>
      <c r="B187" s="11" t="s">
        <v>265</v>
      </c>
      <c r="C187" s="12" t="s">
        <v>227</v>
      </c>
      <c r="D187" s="11" t="s">
        <v>29</v>
      </c>
      <c r="E187" s="7"/>
      <c r="F187" s="7"/>
      <c r="G187" s="7"/>
      <c r="H187" s="7"/>
      <c r="I187" s="7"/>
      <c r="J187" s="7"/>
      <c r="K187" s="11">
        <v>1</v>
      </c>
      <c r="L187" s="7"/>
      <c r="M187" s="7"/>
      <c r="N187" s="7"/>
      <c r="O187">
        <f t="shared" si="10"/>
        <v>1</v>
      </c>
    </row>
    <row r="188" spans="1:15">
      <c r="A188" s="7">
        <v>186</v>
      </c>
      <c r="B188" s="11" t="s">
        <v>265</v>
      </c>
      <c r="C188" s="12" t="s">
        <v>233</v>
      </c>
      <c r="D188" s="11" t="s">
        <v>29</v>
      </c>
      <c r="E188" s="7"/>
      <c r="F188" s="7"/>
      <c r="G188" s="7"/>
      <c r="H188" s="7"/>
      <c r="I188" s="7"/>
      <c r="J188" s="7"/>
      <c r="K188" s="11">
        <v>2</v>
      </c>
      <c r="L188" s="7"/>
      <c r="M188" s="7"/>
      <c r="N188" s="7"/>
      <c r="O188">
        <f t="shared" si="10"/>
        <v>2</v>
      </c>
    </row>
    <row r="189" spans="1:15">
      <c r="A189" s="7">
        <v>187</v>
      </c>
      <c r="B189" s="11" t="s">
        <v>297</v>
      </c>
      <c r="C189" s="12" t="s">
        <v>267</v>
      </c>
      <c r="D189" s="11" t="s">
        <v>29</v>
      </c>
      <c r="E189" s="7"/>
      <c r="F189" s="7"/>
      <c r="G189" s="7"/>
      <c r="H189" s="7"/>
      <c r="I189" s="7"/>
      <c r="J189" s="7"/>
      <c r="K189" s="11">
        <v>9</v>
      </c>
      <c r="L189" s="7"/>
      <c r="M189" s="7"/>
      <c r="N189" s="7"/>
      <c r="O189">
        <f t="shared" si="10"/>
        <v>9</v>
      </c>
    </row>
    <row r="190" spans="1:15">
      <c r="A190" s="7">
        <v>188</v>
      </c>
      <c r="B190" s="11" t="s">
        <v>297</v>
      </c>
      <c r="C190" s="12" t="s">
        <v>382</v>
      </c>
      <c r="D190" s="11" t="s">
        <v>29</v>
      </c>
      <c r="E190" s="7"/>
      <c r="F190" s="7"/>
      <c r="G190" s="7"/>
      <c r="H190" s="7"/>
      <c r="I190" s="7"/>
      <c r="J190" s="7"/>
      <c r="K190" s="11">
        <v>8</v>
      </c>
      <c r="L190" s="7"/>
      <c r="M190" s="7"/>
      <c r="N190" s="7"/>
      <c r="O190">
        <f t="shared" si="10"/>
        <v>8</v>
      </c>
    </row>
    <row r="191" ht="36" spans="1:15">
      <c r="A191" s="7">
        <v>189</v>
      </c>
      <c r="B191" s="7" t="s">
        <v>383</v>
      </c>
      <c r="C191" s="8" t="s">
        <v>384</v>
      </c>
      <c r="D191" s="7"/>
      <c r="E191" s="7"/>
      <c r="F191" s="7"/>
      <c r="G191" s="7"/>
      <c r="H191" s="7"/>
      <c r="I191" s="7"/>
      <c r="J191" s="7"/>
      <c r="K191" s="7"/>
      <c r="L191" s="7">
        <v>1</v>
      </c>
      <c r="M191" s="7"/>
      <c r="N191" s="7"/>
      <c r="O191">
        <f t="shared" si="10"/>
        <v>1</v>
      </c>
    </row>
    <row r="192" ht="36" spans="1:15">
      <c r="A192" s="7">
        <v>190</v>
      </c>
      <c r="B192" s="7" t="s">
        <v>385</v>
      </c>
      <c r="C192" s="8" t="s">
        <v>384</v>
      </c>
      <c r="D192" s="7"/>
      <c r="E192" s="7"/>
      <c r="F192" s="7"/>
      <c r="G192" s="7"/>
      <c r="H192" s="7"/>
      <c r="I192" s="7"/>
      <c r="J192" s="7"/>
      <c r="K192" s="7"/>
      <c r="L192" s="7">
        <v>1</v>
      </c>
      <c r="M192" s="7"/>
      <c r="N192" s="7"/>
      <c r="O192">
        <f t="shared" si="10"/>
        <v>1</v>
      </c>
    </row>
    <row r="193" ht="72" spans="1:15">
      <c r="A193" s="7">
        <v>191</v>
      </c>
      <c r="B193" s="8" t="s">
        <v>386</v>
      </c>
      <c r="C193" s="8" t="s">
        <v>387</v>
      </c>
      <c r="D193" s="7"/>
      <c r="E193" s="7"/>
      <c r="F193" s="7"/>
      <c r="G193" s="7"/>
      <c r="H193" s="7"/>
      <c r="I193" s="7"/>
      <c r="J193" s="7"/>
      <c r="K193" s="7"/>
      <c r="L193" s="7">
        <v>1</v>
      </c>
      <c r="M193" s="7"/>
      <c r="N193" s="7"/>
      <c r="O193">
        <f t="shared" si="10"/>
        <v>1</v>
      </c>
    </row>
    <row r="194" spans="1:15">
      <c r="A194" s="7">
        <v>192</v>
      </c>
      <c r="B194" s="7" t="s">
        <v>265</v>
      </c>
      <c r="C194" s="8" t="s">
        <v>224</v>
      </c>
      <c r="D194" s="7"/>
      <c r="E194" s="7"/>
      <c r="F194" s="7"/>
      <c r="G194" s="7"/>
      <c r="H194" s="7"/>
      <c r="I194" s="7"/>
      <c r="J194" s="7"/>
      <c r="K194" s="7"/>
      <c r="L194" s="7">
        <v>2</v>
      </c>
      <c r="M194" s="7"/>
      <c r="N194" s="7"/>
      <c r="O194">
        <f t="shared" si="10"/>
        <v>2</v>
      </c>
    </row>
    <row r="195" spans="1:15">
      <c r="A195" s="7">
        <v>193</v>
      </c>
      <c r="B195" s="7" t="s">
        <v>265</v>
      </c>
      <c r="C195" s="8" t="s">
        <v>227</v>
      </c>
      <c r="D195" s="7"/>
      <c r="E195" s="7"/>
      <c r="F195" s="7"/>
      <c r="G195" s="7"/>
      <c r="H195" s="7"/>
      <c r="I195" s="7"/>
      <c r="J195" s="7"/>
      <c r="K195" s="7"/>
      <c r="L195" s="7">
        <v>1</v>
      </c>
      <c r="M195" s="7"/>
      <c r="N195" s="7"/>
      <c r="O195">
        <f t="shared" si="10"/>
        <v>1</v>
      </c>
    </row>
    <row r="196" spans="1:15">
      <c r="A196" s="7">
        <v>194</v>
      </c>
      <c r="B196" s="7" t="s">
        <v>265</v>
      </c>
      <c r="C196" s="8" t="s">
        <v>246</v>
      </c>
      <c r="D196" s="7"/>
      <c r="E196" s="7"/>
      <c r="F196" s="7"/>
      <c r="G196" s="7"/>
      <c r="H196" s="7"/>
      <c r="I196" s="7"/>
      <c r="J196" s="7"/>
      <c r="K196" s="7"/>
      <c r="L196" s="7">
        <v>1</v>
      </c>
      <c r="M196" s="7"/>
      <c r="N196" s="7"/>
      <c r="O196">
        <f t="shared" si="10"/>
        <v>1</v>
      </c>
    </row>
    <row r="197" spans="1:15">
      <c r="A197" s="7">
        <v>195</v>
      </c>
      <c r="B197" s="7" t="s">
        <v>265</v>
      </c>
      <c r="C197" s="8" t="s">
        <v>231</v>
      </c>
      <c r="D197" s="7"/>
      <c r="E197" s="7"/>
      <c r="F197" s="7"/>
      <c r="G197" s="7"/>
      <c r="H197" s="7"/>
      <c r="I197" s="7"/>
      <c r="J197" s="7"/>
      <c r="K197" s="7"/>
      <c r="L197" s="7">
        <v>1</v>
      </c>
      <c r="M197" s="7"/>
      <c r="N197" s="7"/>
      <c r="O197">
        <f t="shared" si="10"/>
        <v>1</v>
      </c>
    </row>
    <row r="198" spans="1:15">
      <c r="A198" s="7">
        <v>196</v>
      </c>
      <c r="B198" s="7" t="s">
        <v>297</v>
      </c>
      <c r="C198" s="8" t="s">
        <v>267</v>
      </c>
      <c r="D198" s="7"/>
      <c r="E198" s="7"/>
      <c r="F198" s="7"/>
      <c r="G198" s="7"/>
      <c r="H198" s="7"/>
      <c r="I198" s="7"/>
      <c r="J198" s="7"/>
      <c r="K198" s="7"/>
      <c r="L198" s="7">
        <f>9+5</f>
        <v>14</v>
      </c>
      <c r="M198" s="7"/>
      <c r="N198" s="7"/>
      <c r="O198">
        <f t="shared" si="10"/>
        <v>14</v>
      </c>
    </row>
    <row r="199" spans="1:15">
      <c r="A199" s="7">
        <v>197</v>
      </c>
      <c r="B199" s="7" t="s">
        <v>268</v>
      </c>
      <c r="C199" s="8" t="s">
        <v>221</v>
      </c>
      <c r="D199" s="7"/>
      <c r="E199" s="7"/>
      <c r="F199" s="7"/>
      <c r="G199" s="7"/>
      <c r="H199" s="7"/>
      <c r="I199" s="7"/>
      <c r="J199" s="7"/>
      <c r="K199" s="7"/>
      <c r="L199" s="7">
        <v>2</v>
      </c>
      <c r="M199" s="7"/>
      <c r="N199" s="7"/>
      <c r="O199">
        <f t="shared" si="10"/>
        <v>2</v>
      </c>
    </row>
    <row r="200" spans="1:15">
      <c r="A200" s="7">
        <v>198</v>
      </c>
      <c r="B200" s="7" t="s">
        <v>306</v>
      </c>
      <c r="C200" s="8" t="s">
        <v>388</v>
      </c>
      <c r="D200" s="7" t="s">
        <v>29</v>
      </c>
      <c r="E200" s="7"/>
      <c r="F200" s="7"/>
      <c r="G200" s="7"/>
      <c r="H200" s="7"/>
      <c r="I200" s="7"/>
      <c r="J200" s="7"/>
      <c r="K200" s="7"/>
      <c r="L200" s="7"/>
      <c r="M200" s="7">
        <v>7</v>
      </c>
      <c r="N200" s="7"/>
      <c r="O200">
        <f t="shared" si="10"/>
        <v>7</v>
      </c>
    </row>
    <row r="201" ht="60" spans="1:15">
      <c r="A201" s="7">
        <v>199</v>
      </c>
      <c r="B201" s="7" t="s">
        <v>389</v>
      </c>
      <c r="C201" s="8" t="s">
        <v>390</v>
      </c>
      <c r="D201" s="7" t="s">
        <v>55</v>
      </c>
      <c r="E201" s="7"/>
      <c r="F201" s="7"/>
      <c r="G201" s="7"/>
      <c r="H201" s="7"/>
      <c r="I201" s="7"/>
      <c r="J201" s="7"/>
      <c r="K201" s="7"/>
      <c r="L201" s="7"/>
      <c r="M201" s="7">
        <v>12</v>
      </c>
      <c r="N201" s="7"/>
      <c r="O201">
        <f t="shared" si="10"/>
        <v>12</v>
      </c>
    </row>
    <row r="202" ht="84" spans="1:15">
      <c r="A202" s="7">
        <v>200</v>
      </c>
      <c r="B202" s="7" t="s">
        <v>391</v>
      </c>
      <c r="C202" s="8" t="s">
        <v>392</v>
      </c>
      <c r="D202" s="7" t="s">
        <v>55</v>
      </c>
      <c r="E202" s="7"/>
      <c r="F202" s="7"/>
      <c r="G202" s="7"/>
      <c r="H202" s="7"/>
      <c r="I202" s="7"/>
      <c r="J202" s="7"/>
      <c r="K202" s="7"/>
      <c r="L202" s="7"/>
      <c r="M202" s="7"/>
      <c r="N202" s="7">
        <v>2</v>
      </c>
      <c r="O202">
        <f t="shared" si="10"/>
        <v>2</v>
      </c>
    </row>
    <row r="203" ht="27" customHeight="1" spans="1:15">
      <c r="A203" s="7">
        <v>201</v>
      </c>
      <c r="B203" s="7" t="s">
        <v>306</v>
      </c>
      <c r="C203" s="8" t="s">
        <v>236</v>
      </c>
      <c r="D203" s="7" t="s">
        <v>29</v>
      </c>
      <c r="E203" s="7"/>
      <c r="F203" s="7"/>
      <c r="G203" s="7"/>
      <c r="H203" s="7"/>
      <c r="I203" s="7"/>
      <c r="J203" s="7"/>
      <c r="K203" s="7"/>
      <c r="L203" s="7"/>
      <c r="M203" s="7"/>
      <c r="N203" s="7">
        <v>2</v>
      </c>
      <c r="O203">
        <f t="shared" si="10"/>
        <v>2</v>
      </c>
    </row>
  </sheetData>
  <printOptions horizontalCentered="1"/>
  <pageMargins left="0.20004921259843" right="0.18963254593176" top="1.1770833333333" bottom="0.79166666666667" header="0.59375" footer="0.58333333333333"/>
  <pageSetup paperSize="9" orientation="landscape"/>
  <headerFooter>
    <oddHeader>&amp;L&amp;20
&amp;"宋体,加粗"&amp;9 工程名称:3号车间&amp;C&amp;"宋体,加粗"&amp;20 通风管道系统汇总表
&amp;9&amp;R&amp;20
&amp;"宋体,加粗"&amp;9 第 &amp;P 页 共 &amp;N 页</oddHeader>
    <oddFooter>&amp;L&amp;"宋体,加粗"&amp;9 编制人:&amp;C&amp;9&amp;R&amp;"宋体,加粗"&amp;9 编制日期:2025-09-10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workbookViewId="0">
      <selection activeCell="E2" sqref="E2:G2"/>
    </sheetView>
  </sheetViews>
  <sheetFormatPr defaultColWidth="9.13888888888889" defaultRowHeight="14.4" outlineLevelRow="1" outlineLevelCol="6"/>
  <cols>
    <col min="1" max="1" width="9.13888888888889" style="1"/>
    <col min="2" max="2" width="12.5740740740741" style="1" customWidth="1"/>
    <col min="3" max="3" width="27.287037037037" style="1" customWidth="1"/>
    <col min="4" max="5" width="9.13888888888889" style="1"/>
    <col min="6" max="6" width="14.287037037037" style="1" customWidth="1"/>
  </cols>
  <sheetData>
    <row r="1" ht="27" customHeight="1" spans="1:6">
      <c r="A1" s="2" t="s">
        <v>4</v>
      </c>
      <c r="B1" s="2" t="s">
        <v>6</v>
      </c>
      <c r="C1" s="2" t="s">
        <v>7</v>
      </c>
      <c r="D1" s="2" t="s">
        <v>8</v>
      </c>
      <c r="E1" s="3" t="s">
        <v>474</v>
      </c>
      <c r="F1" s="3" t="s">
        <v>475</v>
      </c>
    </row>
    <row r="2" ht="24" customHeight="1" spans="1:7">
      <c r="A2" s="3">
        <v>1</v>
      </c>
      <c r="B2" s="2" t="s">
        <v>394</v>
      </c>
      <c r="C2" s="4" t="s">
        <v>395</v>
      </c>
      <c r="D2" s="2" t="s">
        <v>220</v>
      </c>
      <c r="E2" s="3">
        <f>5*3*1+3.6*3.6*2+3*3.6*3</f>
        <v>73.32</v>
      </c>
      <c r="F2" s="3">
        <v>20.16</v>
      </c>
      <c r="G2">
        <f>SUM(E2:F2)</f>
        <v>93.48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报价清单及报价表</vt:lpstr>
      <vt:lpstr>编制说明</vt:lpstr>
      <vt:lpstr>应急疏散</vt:lpstr>
      <vt:lpstr>自动报警</vt:lpstr>
      <vt:lpstr>消火栓</vt:lpstr>
      <vt:lpstr>喷淋系统</vt:lpstr>
      <vt:lpstr>防排烟</vt:lpstr>
      <vt:lpstr>防火卷帘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宋宋</cp:lastModifiedBy>
  <dcterms:created xsi:type="dcterms:W3CDTF">2025-09-13T10:39:00Z</dcterms:created>
  <dcterms:modified xsi:type="dcterms:W3CDTF">2025-09-28T07:30:11Z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729E258384064A59B2B28747F8AF9293_13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